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tationär besökare" sheetId="1" r:id="rId1"/>
    <sheet name="Mobil besökare" sheetId="2" r:id="rId2"/>
    <sheet name="Kalkylator" sheetId="3" r:id="rId3"/>
    <sheet name="2 exempel" sheetId="4" r:id="rId4"/>
    <sheet name="Övrig info" sheetId="5" r:id="rId5"/>
  </sheets>
  <definedNames>
    <definedName name="_xlnm.Print_Area" localSheetId="3">'2 exempel'!$B$2:$M$73</definedName>
  </definedNames>
  <calcPr fullCalcOnLoad="1"/>
</workbook>
</file>

<file path=xl/sharedStrings.xml><?xml version="1.0" encoding="utf-8"?>
<sst xmlns="http://schemas.openxmlformats.org/spreadsheetml/2006/main" count="210" uniqueCount="106">
  <si>
    <t>LAFmax, avläst värde</t>
  </si>
  <si>
    <t>LAeq, avläst värde</t>
  </si>
  <si>
    <t>Korrektion för personburen mikrofon, K1</t>
  </si>
  <si>
    <t>Mätinstrumentets standardavvikelse, σ1</t>
  </si>
  <si>
    <t>LAeq, avläst värde mätposition 1</t>
  </si>
  <si>
    <t>LAeq, avläst värde mätposition 2</t>
  </si>
  <si>
    <t>LAFmax, avläst värde mätposition 3</t>
  </si>
  <si>
    <t>Korrektion för persons vistelse, K3</t>
  </si>
  <si>
    <t xml:space="preserve">Fyll i de gula fälten. </t>
  </si>
  <si>
    <t>Resultat:</t>
  </si>
  <si>
    <t>dB</t>
  </si>
  <si>
    <t>minuter</t>
  </si>
  <si>
    <r>
      <t>Δ</t>
    </r>
    <r>
      <rPr>
        <sz val="10"/>
        <rFont val="Arial"/>
        <family val="0"/>
      </rPr>
      <t>L (LAeq,pos1 - LAeq,pos2)</t>
    </r>
  </si>
  <si>
    <t>Korrigerat LAeq</t>
  </si>
  <si>
    <t>Korrigerat LAFmax</t>
  </si>
  <si>
    <t>Exempel mätning på konsert.</t>
  </si>
  <si>
    <t>Förutsättningar:</t>
  </si>
  <si>
    <t>-</t>
  </si>
  <si>
    <t>Exempel mätning på en nattklubb.</t>
  </si>
  <si>
    <t>Ljudnivåmätaren som användes var av klass 1 och hölls i händerna under mätningen (dvs EJ personburen mikrofon).</t>
  </si>
  <si>
    <t>En klass 1 ljudnivåmätare med personburen mikrofon placerad vid kragen har använts. Ljudet bedömdes inte komma</t>
  </si>
  <si>
    <t>Ingen särskild position med lokalt högre ljudtrycksnivå hittades varför maximalnivå istället mättes i mätposition 1.</t>
  </si>
  <si>
    <t>Uppmätt maximalnivå, LAFmax var 103,9 dB.</t>
  </si>
  <si>
    <t>med mätmetoden men frånsäger mig ansvar för eventuella felaktigheter.</t>
  </si>
  <si>
    <t>Du får använda det på egen risk; jag har gjort mitt bästa för att se till att det räknar helt i enlighet</t>
  </si>
  <si>
    <t>Andreas Gustafson</t>
  </si>
  <si>
    <t xml:space="preserve">Fil: </t>
  </si>
  <si>
    <t>Version:</t>
  </si>
  <si>
    <t>För att minska risken för att de inlagda formlerna av misstag förvanskas har jag låst excelbladet för ändringar.</t>
  </si>
  <si>
    <t xml:space="preserve">  Därmed vet vi från mätmetodens avsnitt 6.1.1 att korrektionen för personburen mikrofon (K1) blir 0 dB.</t>
  </si>
  <si>
    <t xml:space="preserve">  Därtill fås ur tabell 2 i mätmetoden att mätinstrumentets standardavvikelse (σ1) är 0,5 dB.</t>
  </si>
  <si>
    <t xml:space="preserve">  från någon särskild riktning och därmed blir korrektionen för personburen mikrofon (K1) -1,0 dB.</t>
  </si>
  <si>
    <t xml:space="preserve">  Tabell 2 i mätmetoden ger att mätinstrumentets standardavvikelse (σ1) är 1,5 dB.</t>
  </si>
  <si>
    <t>(Korrektion för avbruten mätning av LAeq1h, K2</t>
  </si>
  <si>
    <t>dB)</t>
  </si>
  <si>
    <r>
      <t>Mätosäkerhet, MO</t>
    </r>
    <r>
      <rPr>
        <sz val="10"/>
        <rFont val="Arial"/>
        <family val="2"/>
      </rPr>
      <t>_A</t>
    </r>
  </si>
  <si>
    <t>Korrektion för mätosäkerhet, K4_A</t>
  </si>
  <si>
    <t>Från figur 2. OBS! Används sällan, se avsnitt 5.1.2.1</t>
  </si>
  <si>
    <t>Från tabell 2</t>
  </si>
  <si>
    <t>Mätosäkerhet, MO_B</t>
  </si>
  <si>
    <t>Mätosäkerhet, MO_A</t>
  </si>
  <si>
    <t>Korrektion för mätosäkerhet, K4_B</t>
  </si>
  <si>
    <t>I de blå rutorna visas de korrigerade nivåer som skall redovisas: LAeq1h = 93 dB och LAFmax = 103 dB.</t>
  </si>
  <si>
    <t>(Mätningen avbröts inte p g a att nivån var för ovanligt hög, dvs K2 = 0 dB.)</t>
  </si>
  <si>
    <t>Uppmätt (dvs från instrumentet avläst) ekvivalentnivå, LAeq1h var 94,2 dB.</t>
  </si>
  <si>
    <t>Konserten var över en timme lång. Vi bestämde oss för att mäta LAeq1h (alltså mättid = 1 timme med start då konserten börjar).</t>
  </si>
  <si>
    <t>Det går att ladda ner från SPs hemsida, www.sp.se.</t>
  </si>
  <si>
    <t>LeqTtot</t>
  </si>
  <si>
    <t xml:space="preserve"> T1, T2, T3,… kan ekvivalentnivån för den totala tidsperioden Ttot = T1 + T2 + T3 +... beräknas ur</t>
  </si>
  <si>
    <t>Avnitt 3, ekvation 2:</t>
  </si>
  <si>
    <t>tidsperiod
(nr)</t>
  </si>
  <si>
    <t>Leq
(dB)</t>
  </si>
  <si>
    <t>T
(minuter)</t>
  </si>
  <si>
    <t>Avsnitt 3, ekvation 3:</t>
  </si>
  <si>
    <t>LAeqTs</t>
  </si>
  <si>
    <t>Ts</t>
  </si>
  <si>
    <t>LAeq1h</t>
  </si>
  <si>
    <t>dBA</t>
  </si>
  <si>
    <t>Exempel:</t>
  </si>
  <si>
    <t>En konsert pågår 19.30-21.40.</t>
  </si>
  <si>
    <t>Mätvärden:</t>
  </si>
  <si>
    <t>20.30-21.30: LAeq1h = 96,2 dBA</t>
  </si>
  <si>
    <t>19.30-20.30: LAeq1h = 93,4 dBA</t>
  </si>
  <si>
    <t>21.30-21.40: LAeq = 103,1 dBA</t>
  </si>
  <si>
    <t>LAeqTs = 103,1 dBA</t>
  </si>
  <si>
    <t>Ts = 10 minuter</t>
  </si>
  <si>
    <t>LAeq1h blir 95,3 dBA</t>
  </si>
  <si>
    <t>Från exemplet ovan:</t>
  </si>
  <si>
    <r>
      <t xml:space="preserve">Om ekvivalentnivån har olika (konstanta) värden </t>
    </r>
    <r>
      <rPr>
        <i/>
        <sz val="10"/>
        <rFont val="Arial"/>
        <family val="2"/>
      </rPr>
      <t>L</t>
    </r>
    <r>
      <rPr>
        <vertAlign val="subscript"/>
        <sz val="10"/>
        <rFont val="Arial"/>
        <family val="2"/>
      </rPr>
      <t>eq1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L</t>
    </r>
    <r>
      <rPr>
        <vertAlign val="subscript"/>
        <sz val="10"/>
        <rFont val="Arial"/>
        <family val="2"/>
      </rPr>
      <t>eq2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L</t>
    </r>
    <r>
      <rPr>
        <vertAlign val="subscript"/>
        <sz val="10"/>
        <rFont val="Arial"/>
        <family val="2"/>
      </rPr>
      <t>eq3</t>
    </r>
    <r>
      <rPr>
        <sz val="10"/>
        <rFont val="Arial"/>
        <family val="2"/>
      </rPr>
      <t>,... under tidsintervallerna</t>
    </r>
  </si>
  <si>
    <t>Avsnitt 3, ekvation 4:</t>
  </si>
  <si>
    <t>Beräkna ekvation 2, 3 och 4 i mätmetoden. Fyll i de gula fälten.</t>
  </si>
  <si>
    <t>Ifall du vill skapa ditt eget blad, göra ändringar etc behöver du först låsa upp skyddet - lösenordet är SP.</t>
  </si>
  <si>
    <t>"LAeq" kan vara uppmätt LAeq1h eller LAeqARR</t>
  </si>
  <si>
    <t>Arrangemang för stationära besökare (konserter och liknande).</t>
  </si>
  <si>
    <t>Arrangemang med mobila besökare (nattklubb, dansbana, pub och liknande).</t>
  </si>
  <si>
    <t>Korrigerat LAeq15min</t>
  </si>
  <si>
    <t>LAeq15min</t>
  </si>
  <si>
    <t>LAeq15min mäts på en nattklubb strax</t>
  </si>
  <si>
    <t>mätperioden är slut. Ekvivalentnivån</t>
  </si>
  <si>
    <t>Då blir LAeq15min = 85,0 dBA  (00.45-01.00)</t>
  </si>
  <si>
    <t>men musiken tystnar kl 00.54, innan</t>
  </si>
  <si>
    <t>före den stänger. Mätningen börjar 00.45</t>
  </si>
  <si>
    <t>Vi använder ekvation 2 för att beräkna</t>
  </si>
  <si>
    <t>ekvivalentnivån för hela konserten och</t>
  </si>
  <si>
    <t>får att LAeqARR = 96,5 dBA.</t>
  </si>
  <si>
    <t>mätt 00.45-00.54 är LAeqTs = 87,3 dBA.</t>
  </si>
  <si>
    <t>Vi väljer fliken märkt "Stationär besökare" och fyller i de gula rutorna formuläret enligt nedan:</t>
  </si>
  <si>
    <t>Vi väljer fliken märkt "Mobil besökare" och fyller i formuläret enligt nedan:</t>
  </si>
  <si>
    <t>(Detta exempel är hämtat från exempel B.2 i mätmetoden)</t>
  </si>
  <si>
    <t>Se avsnitt 6.1.1: Välj K1 = 0 dB, K1 = -1 dB eller K1 = -2,5 dB</t>
  </si>
  <si>
    <t>Uppmätt (dvs från instrumentet avläst) ekvivalentnivå i mätposition 1 var 94,7 dB.</t>
  </si>
  <si>
    <t>Uppmätt ekvivalentnivå i mätposition 2 var 93,5 dB.</t>
  </si>
  <si>
    <t xml:space="preserve">  Uppmätt maximalnivå (LAFmax) var 103,4 dB.</t>
  </si>
  <si>
    <t>De korrigerade nivåerna som skall redovisas blev alltså LAeq = 91 dB och LAFmax = 100 dB.</t>
  </si>
  <si>
    <r>
      <t xml:space="preserve">Använd detta värde om det </t>
    </r>
    <r>
      <rPr>
        <i/>
        <sz val="10"/>
        <rFont val="Arial"/>
        <family val="2"/>
      </rPr>
      <t>inte</t>
    </r>
    <r>
      <rPr>
        <sz val="10"/>
        <rFont val="Arial"/>
        <family val="0"/>
      </rPr>
      <t xml:space="preserve"> finns ett dansgolv</t>
    </r>
  </si>
  <si>
    <t>Använd detta värde om det finns ett dansgolv (se avsnitt 6.2.2)</t>
  </si>
  <si>
    <t>Borås, 2007-11-16</t>
  </si>
  <si>
    <t>SP-INFO 2004-45 Reviderad 2014, beräkning operativ tillsyn.xls</t>
  </si>
  <si>
    <t>2</t>
  </si>
  <si>
    <t>Excelbladet är avsett för att användas till mätmetod SP-INFO 2004:45 Reviderad 2014.</t>
  </si>
  <si>
    <t>Kommentar till första versionen från 2007:</t>
  </si>
  <si>
    <t>Kommentar till andra versionen från 2014:</t>
  </si>
  <si>
    <t>Hänvisar till mätmetod reviderad 2014, i övrigt inga ändringar.</t>
  </si>
  <si>
    <t>Göteborg, 2014-12-03</t>
  </si>
  <si>
    <t>Beräkning av ekvivalent och maximal ljudtrycksnivå efter mätning enligt SP-INFO 2004:45 Reviderad 2014, avsnitt 5.1.</t>
  </si>
  <si>
    <t>Beräkning av ekvivalent och maximal ljudtrycksnivå efter mätning enligt SP-INFO 2004:45 Reviderad 2014, avsnitt 5.2.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</si>
</sst>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0" fillId="34" borderId="10" xfId="0" applyNumberFormat="1" applyFill="1" applyBorder="1" applyAlignment="1" applyProtection="1">
      <alignment/>
      <protection locked="0"/>
    </xf>
    <xf numFmtId="164" fontId="0" fillId="34" borderId="11" xfId="0" applyNumberFormat="1" applyFill="1" applyBorder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34" borderId="10" xfId="0" applyNumberForma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64" fontId="0" fillId="34" borderId="11" xfId="0" applyNumberFormat="1" applyFill="1" applyBorder="1" applyAlignment="1" applyProtection="1">
      <alignment/>
      <protection/>
    </xf>
    <xf numFmtId="164" fontId="0" fillId="34" borderId="12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9" fontId="0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7</xdr:row>
      <xdr:rowOff>47625</xdr:rowOff>
    </xdr:from>
    <xdr:to>
      <xdr:col>11</xdr:col>
      <xdr:colOff>409575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28725"/>
          <a:ext cx="461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66675</xdr:rowOff>
    </xdr:from>
    <xdr:to>
      <xdr:col>5</xdr:col>
      <xdr:colOff>457200</xdr:colOff>
      <xdr:row>28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4667250"/>
          <a:ext cx="2247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zoomScalePageLayoutView="0" workbookViewId="0" topLeftCell="A1">
      <selection activeCell="G9" sqref="G9"/>
    </sheetView>
  </sheetViews>
  <sheetFormatPr defaultColWidth="9.140625" defaultRowHeight="12.75"/>
  <sheetData>
    <row r="2" ht="12.75">
      <c r="B2" s="3" t="s">
        <v>73</v>
      </c>
    </row>
    <row r="3" ht="12.75">
      <c r="B3" s="3" t="s">
        <v>104</v>
      </c>
    </row>
    <row r="6" ht="12.75">
      <c r="B6" s="3" t="s">
        <v>8</v>
      </c>
    </row>
    <row r="7" ht="12.75">
      <c r="B7" s="3"/>
    </row>
    <row r="9" spans="2:9" ht="12.75">
      <c r="B9" s="1" t="s">
        <v>1</v>
      </c>
      <c r="G9" s="6"/>
      <c r="H9" t="s">
        <v>10</v>
      </c>
      <c r="I9" t="s">
        <v>72</v>
      </c>
    </row>
    <row r="10" spans="2:8" ht="12.75">
      <c r="B10" s="1" t="s">
        <v>0</v>
      </c>
      <c r="G10" s="6"/>
      <c r="H10" t="s">
        <v>10</v>
      </c>
    </row>
    <row r="11" ht="12.75">
      <c r="G11" s="4"/>
    </row>
    <row r="12" spans="2:9" ht="12.75">
      <c r="B12" s="1" t="s">
        <v>2</v>
      </c>
      <c r="G12" s="6"/>
      <c r="H12" t="s">
        <v>10</v>
      </c>
      <c r="I12" s="9" t="s">
        <v>89</v>
      </c>
    </row>
    <row r="13" spans="2:9" ht="12.75">
      <c r="B13" s="1" t="s">
        <v>33</v>
      </c>
      <c r="G13" s="6"/>
      <c r="H13" t="s">
        <v>34</v>
      </c>
      <c r="I13" t="s">
        <v>37</v>
      </c>
    </row>
    <row r="14" ht="12.75">
      <c r="G14" s="4"/>
    </row>
    <row r="15" spans="2:9" ht="12.75">
      <c r="B15" s="1" t="s">
        <v>3</v>
      </c>
      <c r="G15" s="54"/>
      <c r="H15" t="s">
        <v>10</v>
      </c>
      <c r="I15" t="s">
        <v>38</v>
      </c>
    </row>
    <row r="16" ht="12.75">
      <c r="G16" s="4"/>
    </row>
    <row r="17" ht="12.75">
      <c r="G17" s="4"/>
    </row>
    <row r="18" spans="2:8" ht="12.75">
      <c r="B18" t="s">
        <v>35</v>
      </c>
      <c r="G18" s="4">
        <f>IF(ISBLANK(G15),0,2*G15)</f>
        <v>0</v>
      </c>
      <c r="H18" t="s">
        <v>10</v>
      </c>
    </row>
    <row r="19" spans="2:8" ht="12.75">
      <c r="B19" s="1" t="s">
        <v>36</v>
      </c>
      <c r="G19" s="4">
        <f>0.8*G18</f>
        <v>0</v>
      </c>
      <c r="H19" t="s">
        <v>10</v>
      </c>
    </row>
    <row r="22" ht="12.75">
      <c r="B22" s="3" t="s">
        <v>9</v>
      </c>
    </row>
    <row r="23" spans="2:8" ht="12.75">
      <c r="B23" s="1" t="s">
        <v>13</v>
      </c>
      <c r="G23" s="2" t="str">
        <f>IF(OR(ISBLANK(G9),ISBLANK(G12),ISBLANK(G15))," ",G9+G12+G13-G19)</f>
        <v> </v>
      </c>
      <c r="H23" t="s">
        <v>10</v>
      </c>
    </row>
    <row r="24" spans="2:8" ht="12.75">
      <c r="B24" s="1" t="s">
        <v>14</v>
      </c>
      <c r="G24" s="2" t="str">
        <f>IF(OR(ISBLANK(G10),ISBLANK(G12),ISBLANK(G15))," ",G10+G12-G19)</f>
        <v> </v>
      </c>
      <c r="H24" t="s">
        <v>10</v>
      </c>
    </row>
  </sheetData>
  <sheetProtection password="CFAF" sheet="1" objects="1" scenarios="1"/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9" sqref="F9"/>
    </sheetView>
  </sheetViews>
  <sheetFormatPr defaultColWidth="9.140625" defaultRowHeight="12.75"/>
  <sheetData>
    <row r="2" ht="12.75">
      <c r="B2" s="3" t="s">
        <v>74</v>
      </c>
    </row>
    <row r="3" ht="12.75">
      <c r="B3" s="3" t="s">
        <v>105</v>
      </c>
    </row>
    <row r="6" ht="12.75">
      <c r="B6" s="3" t="s">
        <v>8</v>
      </c>
    </row>
    <row r="7" ht="12.75">
      <c r="B7" s="3"/>
    </row>
    <row r="9" spans="2:7" ht="12.75">
      <c r="B9" t="s">
        <v>4</v>
      </c>
      <c r="F9" s="7"/>
      <c r="G9" t="s">
        <v>10</v>
      </c>
    </row>
    <row r="10" spans="2:7" ht="12.75">
      <c r="B10" t="s">
        <v>5</v>
      </c>
      <c r="F10" s="6"/>
      <c r="G10" t="s">
        <v>10</v>
      </c>
    </row>
    <row r="11" spans="2:7" ht="12.75">
      <c r="B11" t="s">
        <v>6</v>
      </c>
      <c r="F11" s="8"/>
      <c r="G11" t="s">
        <v>10</v>
      </c>
    </row>
    <row r="12" ht="12.75">
      <c r="F12" s="4"/>
    </row>
    <row r="13" spans="2:8" ht="12.75">
      <c r="B13" t="s">
        <v>2</v>
      </c>
      <c r="F13" s="6"/>
      <c r="G13" t="s">
        <v>10</v>
      </c>
      <c r="H13" s="9" t="s">
        <v>89</v>
      </c>
    </row>
    <row r="14" spans="2:8" ht="12.75">
      <c r="B14" t="s">
        <v>3</v>
      </c>
      <c r="F14" s="54"/>
      <c r="G14" t="s">
        <v>10</v>
      </c>
      <c r="H14" t="s">
        <v>38</v>
      </c>
    </row>
    <row r="15" ht="12.75">
      <c r="F15" s="5"/>
    </row>
    <row r="16" spans="2:7" ht="12.75">
      <c r="B16" s="1" t="s">
        <v>12</v>
      </c>
      <c r="F16" s="5">
        <f>IF(OR(ISBLANK(F9),ISBLANK(F10)),0,F9-F10)</f>
        <v>0</v>
      </c>
      <c r="G16" t="s">
        <v>10</v>
      </c>
    </row>
    <row r="17" spans="2:7" ht="12.75">
      <c r="B17" t="s">
        <v>7</v>
      </c>
      <c r="F17" s="5">
        <f>IF(AND(F16&gt;2,F16&lt;=4),-1,0)+IF(AND(F16&gt;4,F16&lt;=6),-1.5,0)+IF(AND(F16&gt;6,F16&lt;=9),-2,0)+IF(AND(F16&gt;9,F16&lt;=20),-2.5,0)+IF(AND(F16&gt;20),-3,0)</f>
        <v>0</v>
      </c>
      <c r="G17" t="s">
        <v>10</v>
      </c>
    </row>
    <row r="18" ht="12.75">
      <c r="F18" s="4"/>
    </row>
    <row r="19" spans="2:7" ht="12.75">
      <c r="B19" t="s">
        <v>40</v>
      </c>
      <c r="F19" s="4">
        <f>IF(ISBLANK(F14),0,2*F14)</f>
        <v>0</v>
      </c>
      <c r="G19" t="s">
        <v>10</v>
      </c>
    </row>
    <row r="20" spans="2:7" ht="12.75">
      <c r="B20" t="s">
        <v>39</v>
      </c>
      <c r="F20" s="4">
        <f>IF(ISBLANK(F14),0,2*SQRT(F14^2+1))</f>
        <v>0</v>
      </c>
      <c r="G20" t="s">
        <v>10</v>
      </c>
    </row>
    <row r="21" spans="2:7" ht="12.75">
      <c r="B21" t="s">
        <v>36</v>
      </c>
      <c r="F21" s="4">
        <f>0.8*F19</f>
        <v>0</v>
      </c>
      <c r="G21" t="s">
        <v>10</v>
      </c>
    </row>
    <row r="22" spans="2:7" ht="12.75">
      <c r="B22" t="s">
        <v>41</v>
      </c>
      <c r="F22" s="4">
        <f>0.8*F20</f>
        <v>0</v>
      </c>
      <c r="G22" t="s">
        <v>10</v>
      </c>
    </row>
    <row r="23" ht="12.75">
      <c r="F23" s="4"/>
    </row>
    <row r="25" ht="12.75">
      <c r="B25" s="3" t="s">
        <v>9</v>
      </c>
    </row>
    <row r="26" spans="2:8" ht="12.75">
      <c r="B26" t="s">
        <v>75</v>
      </c>
      <c r="F26" s="2" t="str">
        <f>IF(OR(ISBLANK(F9),ISBLANK(F14),ISBLANK(F13))," ",F9+F13+F17-F22)</f>
        <v> </v>
      </c>
      <c r="G26" t="s">
        <v>10</v>
      </c>
      <c r="H26" s="31" t="s">
        <v>95</v>
      </c>
    </row>
    <row r="27" spans="2:8" ht="12.75">
      <c r="B27" t="s">
        <v>75</v>
      </c>
      <c r="F27" s="2" t="str">
        <f>IF(OR(ISBLANK(F9),ISBLANK(F14),ISBLANK(F13))," ",F9+F13-F21)</f>
        <v> </v>
      </c>
      <c r="G27" t="s">
        <v>10</v>
      </c>
      <c r="H27" s="31" t="s">
        <v>94</v>
      </c>
    </row>
    <row r="28" spans="2:7" ht="12.75">
      <c r="B28" t="s">
        <v>14</v>
      </c>
      <c r="F28" s="2" t="str">
        <f>IF(OR(ISBLANK(F11),ISBLANK(F14),ISBLANK(F13))," ",F11+F13-F21)</f>
        <v> </v>
      </c>
      <c r="G28" t="s">
        <v>10</v>
      </c>
    </row>
  </sheetData>
  <sheetProtection password="CFAF" sheet="1" objects="1" scenarios="1"/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1"/>
  <sheetViews>
    <sheetView zoomScalePageLayoutView="0" workbookViewId="0" topLeftCell="A1">
      <selection activeCell="D12" sqref="D12"/>
    </sheetView>
  </sheetViews>
  <sheetFormatPr defaultColWidth="9.140625" defaultRowHeight="12.75"/>
  <cols>
    <col min="9" max="10" width="0" style="0" hidden="1" customWidth="1"/>
    <col min="11" max="11" width="9.140625" style="29" customWidth="1"/>
  </cols>
  <sheetData>
    <row r="2" ht="12.75">
      <c r="B2" s="3" t="s">
        <v>70</v>
      </c>
    </row>
    <row r="3" ht="13.5" thickBot="1"/>
    <row r="4" spans="2:13" ht="12.75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3" ht="12.75">
      <c r="B5" s="37"/>
      <c r="C5" s="30" t="s">
        <v>49</v>
      </c>
      <c r="D5" s="28"/>
      <c r="E5" s="29"/>
      <c r="F5" s="29"/>
      <c r="G5" s="29"/>
      <c r="H5" s="29"/>
      <c r="I5" s="29"/>
      <c r="J5" s="29"/>
      <c r="L5" s="29"/>
      <c r="M5" s="38"/>
    </row>
    <row r="6" spans="2:13" ht="15.75">
      <c r="B6" s="37"/>
      <c r="C6" s="50" t="s">
        <v>68</v>
      </c>
      <c r="D6" s="29"/>
      <c r="E6" s="29"/>
      <c r="F6" s="29"/>
      <c r="G6" s="29"/>
      <c r="H6" s="29"/>
      <c r="I6" s="29"/>
      <c r="J6" s="29"/>
      <c r="L6" s="29"/>
      <c r="M6" s="38"/>
    </row>
    <row r="7" spans="2:13" ht="12.75">
      <c r="B7" s="37"/>
      <c r="C7" s="49" t="s">
        <v>48</v>
      </c>
      <c r="D7" s="29"/>
      <c r="E7" s="29"/>
      <c r="F7" s="29"/>
      <c r="G7" s="29"/>
      <c r="H7" s="29"/>
      <c r="I7" s="29"/>
      <c r="J7" s="29"/>
      <c r="L7" s="29"/>
      <c r="M7" s="38"/>
    </row>
    <row r="8" spans="2:13" ht="12.75">
      <c r="B8" s="37"/>
      <c r="C8" s="29"/>
      <c r="D8" s="29"/>
      <c r="E8" s="29"/>
      <c r="F8" s="29"/>
      <c r="G8" s="29"/>
      <c r="H8" s="29"/>
      <c r="I8" s="29"/>
      <c r="J8" s="29"/>
      <c r="L8" s="29"/>
      <c r="M8" s="38"/>
    </row>
    <row r="9" spans="2:13" ht="12.75">
      <c r="B9" s="37"/>
      <c r="C9" s="29"/>
      <c r="D9" s="29"/>
      <c r="E9" s="29"/>
      <c r="F9" s="29"/>
      <c r="G9" s="29"/>
      <c r="H9" s="29"/>
      <c r="I9" s="29"/>
      <c r="J9" s="29"/>
      <c r="L9" s="29"/>
      <c r="M9" s="38"/>
    </row>
    <row r="10" spans="2:13" ht="12.75">
      <c r="B10" s="37"/>
      <c r="C10" s="29"/>
      <c r="D10" s="29"/>
      <c r="E10" s="29"/>
      <c r="F10" s="29"/>
      <c r="G10" s="29"/>
      <c r="H10" s="29"/>
      <c r="I10" s="29"/>
      <c r="J10" s="29"/>
      <c r="L10" s="29"/>
      <c r="M10" s="38"/>
    </row>
    <row r="11" spans="2:13" ht="25.5">
      <c r="B11" s="37"/>
      <c r="C11" s="33" t="s">
        <v>50</v>
      </c>
      <c r="D11" s="33" t="s">
        <v>51</v>
      </c>
      <c r="E11" s="33" t="s">
        <v>52</v>
      </c>
      <c r="F11" s="29"/>
      <c r="G11" s="29"/>
      <c r="H11" s="46" t="s">
        <v>58</v>
      </c>
      <c r="I11" s="47"/>
      <c r="J11" s="47"/>
      <c r="L11" s="29"/>
      <c r="M11" s="38"/>
    </row>
    <row r="12" spans="2:13" ht="12.75">
      <c r="B12" s="37"/>
      <c r="C12" s="32">
        <v>1</v>
      </c>
      <c r="D12" s="45"/>
      <c r="E12" s="45"/>
      <c r="F12" s="29"/>
      <c r="G12" s="29"/>
      <c r="H12" s="52" t="s">
        <v>59</v>
      </c>
      <c r="I12" s="47"/>
      <c r="J12" s="47"/>
      <c r="L12" s="29"/>
      <c r="M12" s="38"/>
    </row>
    <row r="13" spans="2:13" ht="12.75">
      <c r="B13" s="37"/>
      <c r="C13" s="32">
        <v>2</v>
      </c>
      <c r="D13" s="45"/>
      <c r="E13" s="45"/>
      <c r="F13" s="29"/>
      <c r="G13" s="29"/>
      <c r="H13" s="52" t="s">
        <v>60</v>
      </c>
      <c r="I13" s="47"/>
      <c r="J13" s="47"/>
      <c r="L13" s="29"/>
      <c r="M13" s="38"/>
    </row>
    <row r="14" spans="2:13" ht="12.75">
      <c r="B14" s="37"/>
      <c r="C14" s="32">
        <v>3</v>
      </c>
      <c r="D14" s="45"/>
      <c r="E14" s="45"/>
      <c r="F14" s="29"/>
      <c r="G14" s="29"/>
      <c r="H14" s="52" t="s">
        <v>62</v>
      </c>
      <c r="I14" s="47"/>
      <c r="J14" s="47"/>
      <c r="L14" s="29"/>
      <c r="M14" s="38"/>
    </row>
    <row r="15" spans="2:13" ht="12.75">
      <c r="B15" s="37"/>
      <c r="C15" s="32">
        <v>4</v>
      </c>
      <c r="D15" s="45"/>
      <c r="E15" s="45"/>
      <c r="F15" s="29"/>
      <c r="G15" s="29"/>
      <c r="H15" s="52" t="s">
        <v>61</v>
      </c>
      <c r="I15" s="47"/>
      <c r="J15" s="47"/>
      <c r="L15" s="29"/>
      <c r="M15" s="38"/>
    </row>
    <row r="16" spans="2:13" ht="12.75">
      <c r="B16" s="37"/>
      <c r="C16" s="32">
        <v>5</v>
      </c>
      <c r="D16" s="45"/>
      <c r="E16" s="45"/>
      <c r="F16" s="29"/>
      <c r="G16" s="29"/>
      <c r="H16" s="53" t="s">
        <v>63</v>
      </c>
      <c r="I16" s="47"/>
      <c r="J16" s="47"/>
      <c r="L16" s="29"/>
      <c r="M16" s="38"/>
    </row>
    <row r="17" spans="2:13" ht="12.75">
      <c r="B17" s="37"/>
      <c r="C17" s="32">
        <v>6</v>
      </c>
      <c r="D17" s="45"/>
      <c r="E17" s="45"/>
      <c r="F17" s="29"/>
      <c r="G17" s="29"/>
      <c r="H17" s="52"/>
      <c r="I17" s="47"/>
      <c r="J17" s="47"/>
      <c r="L17" s="29"/>
      <c r="M17" s="38"/>
    </row>
    <row r="18" spans="2:13" ht="12.75">
      <c r="B18" s="37"/>
      <c r="C18" s="32">
        <v>7</v>
      </c>
      <c r="D18" s="45"/>
      <c r="E18" s="45"/>
      <c r="F18" s="29"/>
      <c r="G18" s="29"/>
      <c r="H18" s="53" t="s">
        <v>82</v>
      </c>
      <c r="I18" s="47"/>
      <c r="J18" s="47"/>
      <c r="L18" s="29"/>
      <c r="M18" s="38"/>
    </row>
    <row r="19" spans="2:13" ht="12.75">
      <c r="B19" s="37"/>
      <c r="C19" s="32">
        <v>8</v>
      </c>
      <c r="D19" s="45"/>
      <c r="E19" s="45"/>
      <c r="F19" s="29"/>
      <c r="G19" s="29"/>
      <c r="H19" s="53" t="s">
        <v>83</v>
      </c>
      <c r="I19" s="29"/>
      <c r="J19" s="29"/>
      <c r="L19" s="29"/>
      <c r="M19" s="38"/>
    </row>
    <row r="20" spans="2:13" ht="12.75">
      <c r="B20" s="37"/>
      <c r="C20" s="32">
        <v>9</v>
      </c>
      <c r="D20" s="45"/>
      <c r="E20" s="45"/>
      <c r="F20" s="29"/>
      <c r="G20" s="29"/>
      <c r="H20" s="53" t="s">
        <v>84</v>
      </c>
      <c r="I20" s="29"/>
      <c r="J20" s="29"/>
      <c r="L20" s="29"/>
      <c r="M20" s="38"/>
    </row>
    <row r="21" spans="2:13" ht="12.75">
      <c r="B21" s="37"/>
      <c r="C21" s="32">
        <v>10</v>
      </c>
      <c r="D21" s="45"/>
      <c r="E21" s="45"/>
      <c r="F21" s="29"/>
      <c r="G21" s="29"/>
      <c r="H21" s="53"/>
      <c r="I21" s="29"/>
      <c r="J21" s="29"/>
      <c r="L21" s="29"/>
      <c r="M21" s="38"/>
    </row>
    <row r="22" spans="2:13" ht="12.75">
      <c r="B22" s="37"/>
      <c r="C22" s="29"/>
      <c r="D22" s="29"/>
      <c r="E22" s="29"/>
      <c r="F22" s="29"/>
      <c r="G22" s="29"/>
      <c r="H22" s="29"/>
      <c r="I22" s="29"/>
      <c r="J22" s="29"/>
      <c r="L22" s="29"/>
      <c r="M22" s="38"/>
    </row>
    <row r="23" spans="2:13" ht="12.75">
      <c r="B23" s="37"/>
      <c r="C23" s="51" t="s">
        <v>47</v>
      </c>
      <c r="D23" s="43">
        <f>IF(J23=0,"",IF(I23=0,0,10*LOG10(I23))-IF(J23=0,0,10*LOG10(J23)))</f>
      </c>
      <c r="E23" s="29" t="s">
        <v>10</v>
      </c>
      <c r="F23" s="29"/>
      <c r="G23" s="29"/>
      <c r="H23" s="29"/>
      <c r="I23" s="39">
        <f>(IF(OR(ISBLANK(D12),ISBLANK(E12)),0,E12*10^(0.1*D12))+IF(OR(ISBLANK(D13),ISBLANK(E13)),0,E13*10^(0.1*D13))+IF(OR(ISBLANK(D14),ISBLANK(E14)),0,E14*10^(0.1*D14))+IF(OR(ISBLANK(D15),ISBLANK(E15)),0,E15*10^(0.1*D15))+IF(OR(ISBLANK(D16),ISBLANK(E16)),0,E16*10^(0.1*D16))+IF(OR(ISBLANK(D17),ISBLANK(E17)),0,E17*10^(0.1*D17))+IF(OR(ISBLANK(D18),ISBLANK(E18)),0,E18*10^(0.1*D18))+IF(OR(ISBLANK(D19),ISBLANK(E19)),0,E19*10^(0.1*D19))+IF(OR(ISBLANK(D20),ISBLANK(E20)),0,E20*10^(0.1*D20))+IF(OR(ISBLANK(D21),ISBLANK(E21)),0,E21*10^(0.1*D21)))</f>
        <v>0</v>
      </c>
      <c r="J23" s="39">
        <f>IF(OR(ISBLANK(D12),ISBLANK(E12)),0,E12)+IF(OR(ISBLANK(D13),ISBLANK(E13)),0,E13)+IF(OR(ISBLANK(D14),ISBLANK(E14)),0,E14)+IF(OR(ISBLANK(D15),ISBLANK(E15)),0,E15)+IF(OR(ISBLANK(D16),ISBLANK(E16)),0,E16)+IF(OR(ISBLANK(D17),ISBLANK(E17)),0,E17)+IF(OR(ISBLANK(D18),ISBLANK(E18)),0,E18)+IF(OR(ISBLANK(D19),ISBLANK(E19)),0,E19)+IF(OR(ISBLANK(D20),ISBLANK(E20)),0,E20)+IF(OR(ISBLANK(D21),ISBLANK(E21)),0,E21)</f>
        <v>0</v>
      </c>
      <c r="L23" s="29"/>
      <c r="M23" s="38"/>
    </row>
    <row r="24" spans="2:13" ht="13.5" thickBo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ht="13.5" thickBot="1"/>
    <row r="26" spans="2:13" ht="12.75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2:13" ht="12.75">
      <c r="B27" s="37"/>
      <c r="C27" s="30" t="s">
        <v>53</v>
      </c>
      <c r="D27" s="29"/>
      <c r="E27" s="29"/>
      <c r="F27" s="29"/>
      <c r="G27" s="29"/>
      <c r="H27" s="46" t="s">
        <v>67</v>
      </c>
      <c r="I27" s="29"/>
      <c r="J27" s="29"/>
      <c r="L27" s="29"/>
      <c r="M27" s="38"/>
    </row>
    <row r="28" spans="2:13" ht="12.75">
      <c r="B28" s="37"/>
      <c r="C28" s="29"/>
      <c r="D28" s="29"/>
      <c r="E28" s="29"/>
      <c r="F28" s="29"/>
      <c r="G28" s="29"/>
      <c r="H28" s="52" t="s">
        <v>64</v>
      </c>
      <c r="I28" s="29"/>
      <c r="J28" s="29"/>
      <c r="L28" s="29"/>
      <c r="M28" s="38"/>
    </row>
    <row r="29" spans="2:13" ht="12.75">
      <c r="B29" s="37"/>
      <c r="C29" s="29"/>
      <c r="D29" s="29"/>
      <c r="E29" s="29"/>
      <c r="F29" s="29"/>
      <c r="G29" s="29"/>
      <c r="H29" s="52" t="s">
        <v>65</v>
      </c>
      <c r="I29" s="47"/>
      <c r="J29" s="29"/>
      <c r="L29" s="29"/>
      <c r="M29" s="38"/>
    </row>
    <row r="30" spans="2:13" ht="12.75">
      <c r="B30" s="37"/>
      <c r="C30" s="29"/>
      <c r="D30" s="29"/>
      <c r="E30" s="29"/>
      <c r="F30" s="29"/>
      <c r="G30" s="29"/>
      <c r="H30" s="52"/>
      <c r="I30" s="47"/>
      <c r="J30" s="29"/>
      <c r="L30" s="29"/>
      <c r="M30" s="38"/>
    </row>
    <row r="31" spans="2:13" ht="12.75">
      <c r="B31" s="37"/>
      <c r="C31" s="51" t="s">
        <v>54</v>
      </c>
      <c r="D31" s="44"/>
      <c r="E31" s="29" t="s">
        <v>57</v>
      </c>
      <c r="F31" s="29"/>
      <c r="G31" s="29"/>
      <c r="H31" s="53" t="s">
        <v>66</v>
      </c>
      <c r="I31" s="47"/>
      <c r="J31" s="29"/>
      <c r="L31" s="29"/>
      <c r="M31" s="38"/>
    </row>
    <row r="32" spans="2:13" ht="12.75">
      <c r="B32" s="37"/>
      <c r="C32" s="51" t="s">
        <v>55</v>
      </c>
      <c r="D32" s="44"/>
      <c r="E32" s="29" t="s">
        <v>11</v>
      </c>
      <c r="F32" s="29"/>
      <c r="G32" s="29"/>
      <c r="H32" s="29"/>
      <c r="I32" s="47"/>
      <c r="J32" s="29"/>
      <c r="L32" s="29"/>
      <c r="M32" s="38"/>
    </row>
    <row r="33" spans="2:13" ht="12.75">
      <c r="B33" s="37"/>
      <c r="C33" s="51"/>
      <c r="D33" s="29"/>
      <c r="E33" s="29"/>
      <c r="F33" s="29"/>
      <c r="G33" s="29"/>
      <c r="H33" s="29"/>
      <c r="I33" s="47"/>
      <c r="J33" s="29"/>
      <c r="L33" s="29"/>
      <c r="M33" s="38"/>
    </row>
    <row r="34" spans="2:13" ht="12.75">
      <c r="B34" s="37"/>
      <c r="C34" s="51" t="s">
        <v>56</v>
      </c>
      <c r="D34" s="43">
        <f>IF(OR(ISBLANK(D31),ISBLANK(D32)),"",D31+IF(OR(ISBLANK(D32),D32=0),0,10*LOG10(D32))-17.8)</f>
      </c>
      <c r="E34" s="29" t="s">
        <v>57</v>
      </c>
      <c r="F34" s="29"/>
      <c r="G34" s="29"/>
      <c r="H34" s="29"/>
      <c r="I34" s="29"/>
      <c r="J34" s="29"/>
      <c r="L34" s="29"/>
      <c r="M34" s="38"/>
    </row>
    <row r="35" spans="2:13" ht="13.5" thickBo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ht="13.5" thickBot="1"/>
    <row r="37" spans="2:13" ht="12.75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2:13" ht="12.75">
      <c r="B38" s="37"/>
      <c r="C38" s="30" t="s">
        <v>69</v>
      </c>
      <c r="D38" s="29"/>
      <c r="E38" s="29"/>
      <c r="F38" s="29"/>
      <c r="G38" s="29"/>
      <c r="H38" s="46" t="s">
        <v>58</v>
      </c>
      <c r="I38" s="29"/>
      <c r="J38" s="29"/>
      <c r="L38" s="29"/>
      <c r="M38" s="38"/>
    </row>
    <row r="39" spans="2:13" ht="12.75">
      <c r="B39" s="37"/>
      <c r="C39" s="29"/>
      <c r="D39" s="29"/>
      <c r="E39" s="29"/>
      <c r="F39" s="29"/>
      <c r="G39" s="29"/>
      <c r="H39" s="29" t="s">
        <v>77</v>
      </c>
      <c r="I39" s="29"/>
      <c r="J39" s="29"/>
      <c r="L39" s="29"/>
      <c r="M39" s="38"/>
    </row>
    <row r="40" spans="2:13" ht="12.75">
      <c r="B40" s="37"/>
      <c r="C40" s="29"/>
      <c r="D40" s="29"/>
      <c r="E40" s="29"/>
      <c r="F40" s="29"/>
      <c r="G40" s="29"/>
      <c r="H40" s="52" t="s">
        <v>81</v>
      </c>
      <c r="I40" s="47"/>
      <c r="J40" s="29"/>
      <c r="L40" s="29"/>
      <c r="M40" s="38"/>
    </row>
    <row r="41" spans="2:13" ht="12.75">
      <c r="B41" s="37"/>
      <c r="C41" s="29"/>
      <c r="D41" s="29"/>
      <c r="E41" s="29"/>
      <c r="F41" s="29"/>
      <c r="G41" s="29"/>
      <c r="H41" t="s">
        <v>80</v>
      </c>
      <c r="I41" s="47"/>
      <c r="J41" s="29"/>
      <c r="L41" s="29"/>
      <c r="M41" s="38"/>
    </row>
    <row r="42" spans="2:13" ht="12.75">
      <c r="B42" s="37"/>
      <c r="C42" s="51" t="s">
        <v>54</v>
      </c>
      <c r="D42" s="44"/>
      <c r="E42" s="29" t="s">
        <v>57</v>
      </c>
      <c r="G42" s="29"/>
      <c r="H42" t="s">
        <v>78</v>
      </c>
      <c r="I42" s="47"/>
      <c r="J42" s="29"/>
      <c r="L42" s="29"/>
      <c r="M42" s="38"/>
    </row>
    <row r="43" spans="2:13" ht="12.75">
      <c r="B43" s="37"/>
      <c r="C43" s="51" t="s">
        <v>55</v>
      </c>
      <c r="D43" s="44"/>
      <c r="E43" s="29" t="s">
        <v>11</v>
      </c>
      <c r="F43" s="29"/>
      <c r="G43" s="29"/>
      <c r="H43" t="s">
        <v>85</v>
      </c>
      <c r="I43" s="47"/>
      <c r="J43" s="29"/>
      <c r="L43" s="29"/>
      <c r="M43" s="38"/>
    </row>
    <row r="44" spans="2:13" ht="12.75">
      <c r="B44" s="37"/>
      <c r="C44" s="51"/>
      <c r="D44" s="29"/>
      <c r="E44" s="29"/>
      <c r="F44" s="29"/>
      <c r="G44" s="29"/>
      <c r="I44" s="47"/>
      <c r="J44" s="29"/>
      <c r="L44" s="29"/>
      <c r="M44" s="38"/>
    </row>
    <row r="45" spans="2:13" ht="12.75">
      <c r="B45" s="37"/>
      <c r="C45" s="51" t="s">
        <v>76</v>
      </c>
      <c r="D45" s="43">
        <f>IF(OR(ISBLANK(D42),ISBLANK(D43)),"",D42+IF(OR(ISBLANK(D43),D43=0),0,10*LOG10(D43))-11.8)</f>
      </c>
      <c r="E45" s="29" t="s">
        <v>57</v>
      </c>
      <c r="F45" s="29"/>
      <c r="G45" s="29"/>
      <c r="H45" s="48" t="s">
        <v>79</v>
      </c>
      <c r="I45" s="29"/>
      <c r="J45" s="29"/>
      <c r="L45" s="29"/>
      <c r="M45" s="38"/>
    </row>
    <row r="46" spans="2:13" ht="13.5" thickBo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9" ht="12.75">
      <c r="H49" s="47"/>
    </row>
    <row r="50" ht="12.75">
      <c r="H50" s="47"/>
    </row>
    <row r="51" ht="12.75">
      <c r="H51" s="47"/>
    </row>
  </sheetData>
  <sheetProtection password="CFAF" sheet="1" objects="1" scenario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8031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3.140625" style="9" customWidth="1"/>
    <col min="3" max="16384" width="9.140625" style="9" customWidth="1"/>
  </cols>
  <sheetData>
    <row r="1" ht="13.5" thickBot="1"/>
    <row r="2" spans="2:16" ht="18">
      <c r="B2" s="10"/>
      <c r="C2" s="11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2:16" ht="12.75" customHeight="1"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2:16" ht="12.75">
      <c r="B4" s="14"/>
      <c r="C4" s="18" t="s">
        <v>16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2:16" ht="12.75">
      <c r="B5" s="19" t="s">
        <v>17</v>
      </c>
      <c r="C5" s="27" t="s">
        <v>45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2:16" ht="12.75" customHeight="1">
      <c r="B6" s="19" t="s">
        <v>17</v>
      </c>
      <c r="C6" s="20" t="s">
        <v>19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16" ht="12.75">
      <c r="B7" s="19"/>
      <c r="C7" s="16" t="s">
        <v>29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2:16" ht="12.75">
      <c r="B8" s="19"/>
      <c r="C8" s="16" t="s">
        <v>30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</row>
    <row r="9" spans="2:16" ht="12.75">
      <c r="B9" s="19" t="s">
        <v>17</v>
      </c>
      <c r="C9" s="16" t="s">
        <v>43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2:16" ht="12.75">
      <c r="B10" s="19" t="s">
        <v>17</v>
      </c>
      <c r="C10" s="16" t="s">
        <v>44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</row>
    <row r="11" spans="2:16" ht="12.75">
      <c r="B11" s="19" t="s">
        <v>17</v>
      </c>
      <c r="C11" s="16" t="s">
        <v>22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</row>
    <row r="12" spans="2:16" ht="12.75"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2:16" ht="12.75">
      <c r="B13" s="14"/>
      <c r="C13" s="18" t="s">
        <v>86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2:16" ht="12.75">
      <c r="B14" s="1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</row>
    <row r="15" spans="2:16" ht="12.75">
      <c r="B15" s="14"/>
      <c r="C15" s="16"/>
      <c r="D15" s="28" t="s">
        <v>1</v>
      </c>
      <c r="E15" s="29"/>
      <c r="F15" s="29"/>
      <c r="G15" s="29"/>
      <c r="H15" s="29"/>
      <c r="I15" s="55">
        <v>94.2</v>
      </c>
      <c r="J15" s="29" t="s">
        <v>10</v>
      </c>
      <c r="K15" s="29" t="s">
        <v>72</v>
      </c>
      <c r="L15" s="16"/>
      <c r="M15" s="16"/>
      <c r="N15" s="16"/>
      <c r="O15" s="16"/>
      <c r="P15" s="17"/>
    </row>
    <row r="16" spans="2:16" ht="12.75">
      <c r="B16" s="14"/>
      <c r="C16" s="16"/>
      <c r="D16" s="28" t="s">
        <v>0</v>
      </c>
      <c r="E16" s="29"/>
      <c r="F16" s="29"/>
      <c r="G16" s="29"/>
      <c r="H16" s="29"/>
      <c r="I16" s="55">
        <v>103.9</v>
      </c>
      <c r="J16" s="29" t="s">
        <v>10</v>
      </c>
      <c r="K16" s="29"/>
      <c r="L16" s="16"/>
      <c r="M16" s="16"/>
      <c r="N16" s="16"/>
      <c r="O16" s="16"/>
      <c r="P16" s="17"/>
    </row>
    <row r="17" spans="2:16" ht="12.75">
      <c r="B17" s="14"/>
      <c r="C17" s="16"/>
      <c r="D17" s="29"/>
      <c r="E17" s="29"/>
      <c r="F17" s="29"/>
      <c r="G17" s="29"/>
      <c r="H17" s="29"/>
      <c r="I17" s="56"/>
      <c r="J17" s="29"/>
      <c r="K17" s="29"/>
      <c r="L17" s="16"/>
      <c r="M17" s="16"/>
      <c r="N17" s="16"/>
      <c r="O17" s="16"/>
      <c r="P17" s="17"/>
    </row>
    <row r="18" spans="2:16" ht="12.75">
      <c r="B18" s="14"/>
      <c r="C18" s="16"/>
      <c r="D18" s="28" t="s">
        <v>2</v>
      </c>
      <c r="E18" s="29"/>
      <c r="F18" s="29"/>
      <c r="G18" s="29"/>
      <c r="H18" s="29"/>
      <c r="I18" s="55">
        <v>0</v>
      </c>
      <c r="J18" s="29" t="s">
        <v>10</v>
      </c>
      <c r="K18" s="9" t="s">
        <v>89</v>
      </c>
      <c r="L18" s="16"/>
      <c r="M18" s="16"/>
      <c r="N18" s="16"/>
      <c r="O18" s="16"/>
      <c r="P18" s="17"/>
    </row>
    <row r="19" spans="2:16" ht="12.75">
      <c r="B19" s="14"/>
      <c r="C19" s="16"/>
      <c r="D19" s="28" t="s">
        <v>33</v>
      </c>
      <c r="E19" s="29"/>
      <c r="F19" s="29"/>
      <c r="G19" s="29"/>
      <c r="H19" s="29"/>
      <c r="I19" s="55"/>
      <c r="J19" s="29" t="s">
        <v>34</v>
      </c>
      <c r="K19" s="29" t="s">
        <v>37</v>
      </c>
      <c r="L19" s="16"/>
      <c r="M19" s="16"/>
      <c r="N19" s="16"/>
      <c r="O19" s="16"/>
      <c r="P19" s="17"/>
    </row>
    <row r="20" spans="2:16" ht="12.75">
      <c r="B20" s="14"/>
      <c r="C20" s="16"/>
      <c r="D20" s="29"/>
      <c r="E20" s="29"/>
      <c r="F20" s="29"/>
      <c r="G20" s="29"/>
      <c r="H20" s="29"/>
      <c r="I20" s="56"/>
      <c r="J20" s="29"/>
      <c r="K20" s="29"/>
      <c r="L20" s="16"/>
      <c r="M20" s="16"/>
      <c r="N20" s="16"/>
      <c r="O20" s="16"/>
      <c r="P20" s="17"/>
    </row>
    <row r="21" spans="2:16" ht="12.75">
      <c r="B21" s="14"/>
      <c r="C21" s="16"/>
      <c r="D21" s="28" t="s">
        <v>3</v>
      </c>
      <c r="E21" s="29"/>
      <c r="F21" s="29"/>
      <c r="G21" s="29"/>
      <c r="H21" s="29"/>
      <c r="I21" s="57">
        <v>0.5</v>
      </c>
      <c r="J21" s="29" t="s">
        <v>10</v>
      </c>
      <c r="K21" s="29" t="s">
        <v>38</v>
      </c>
      <c r="L21" s="16"/>
      <c r="M21" s="16"/>
      <c r="N21" s="16"/>
      <c r="O21" s="16"/>
      <c r="P21" s="17"/>
    </row>
    <row r="22" spans="2:16" ht="12.75">
      <c r="B22" s="14"/>
      <c r="C22" s="16"/>
      <c r="D22" s="29"/>
      <c r="E22" s="29"/>
      <c r="F22" s="29"/>
      <c r="G22" s="29"/>
      <c r="H22" s="29"/>
      <c r="I22" s="56"/>
      <c r="J22" s="29"/>
      <c r="K22" s="29"/>
      <c r="L22" s="16"/>
      <c r="M22" s="16"/>
      <c r="N22" s="16"/>
      <c r="O22" s="16"/>
      <c r="P22" s="17"/>
    </row>
    <row r="23" spans="2:16" ht="12.75">
      <c r="B23" s="14"/>
      <c r="C23" s="16"/>
      <c r="D23" s="29"/>
      <c r="E23" s="29"/>
      <c r="F23" s="29"/>
      <c r="G23" s="29"/>
      <c r="H23" s="29"/>
      <c r="I23" s="56"/>
      <c r="J23" s="29"/>
      <c r="K23" s="29"/>
      <c r="L23" s="16"/>
      <c r="M23" s="16"/>
      <c r="N23" s="16"/>
      <c r="O23" s="16"/>
      <c r="P23" s="17"/>
    </row>
    <row r="24" spans="2:16" ht="12.75">
      <c r="B24" s="14"/>
      <c r="C24" s="16"/>
      <c r="D24" s="29" t="s">
        <v>35</v>
      </c>
      <c r="E24" s="29"/>
      <c r="F24" s="29"/>
      <c r="G24" s="29"/>
      <c r="H24" s="29"/>
      <c r="I24" s="56">
        <f>IF(ISBLANK(I21),0,2*I21)</f>
        <v>1</v>
      </c>
      <c r="J24" s="29" t="s">
        <v>10</v>
      </c>
      <c r="K24" s="29"/>
      <c r="L24" s="16"/>
      <c r="M24" s="16"/>
      <c r="N24" s="16"/>
      <c r="O24" s="16"/>
      <c r="P24" s="17"/>
    </row>
    <row r="25" spans="2:16" ht="12.75">
      <c r="B25" s="14"/>
      <c r="C25" s="16"/>
      <c r="D25" s="28" t="s">
        <v>36</v>
      </c>
      <c r="E25" s="29"/>
      <c r="F25" s="29"/>
      <c r="G25" s="29"/>
      <c r="H25" s="29"/>
      <c r="I25" s="56">
        <f>0.8*I24</f>
        <v>0.8</v>
      </c>
      <c r="J25" s="29" t="s">
        <v>10</v>
      </c>
      <c r="K25" s="29"/>
      <c r="L25" s="16"/>
      <c r="M25" s="16"/>
      <c r="N25" s="16"/>
      <c r="O25" s="16"/>
      <c r="P25" s="17"/>
    </row>
    <row r="26" spans="2:16" ht="12.75">
      <c r="B26" s="14"/>
      <c r="C26" s="16"/>
      <c r="D26" s="29"/>
      <c r="E26" s="29"/>
      <c r="F26" s="29"/>
      <c r="G26" s="29"/>
      <c r="H26" s="29"/>
      <c r="I26" s="16"/>
      <c r="J26" s="29"/>
      <c r="K26" s="29"/>
      <c r="L26" s="16"/>
      <c r="M26" s="16"/>
      <c r="N26" s="16"/>
      <c r="O26" s="16"/>
      <c r="P26" s="17"/>
    </row>
    <row r="27" spans="2:16" ht="12.75">
      <c r="B27" s="14"/>
      <c r="C27" s="16"/>
      <c r="D27" s="29"/>
      <c r="E27" s="29"/>
      <c r="F27" s="29"/>
      <c r="G27" s="29"/>
      <c r="H27" s="29"/>
      <c r="I27" s="16"/>
      <c r="J27" s="29"/>
      <c r="K27" s="29"/>
      <c r="L27" s="16"/>
      <c r="M27" s="16"/>
      <c r="N27" s="16"/>
      <c r="O27" s="16"/>
      <c r="P27" s="17"/>
    </row>
    <row r="28" spans="2:16" ht="12.75">
      <c r="B28" s="14"/>
      <c r="C28" s="16"/>
      <c r="D28" s="30" t="s">
        <v>9</v>
      </c>
      <c r="E28" s="29"/>
      <c r="F28" s="29"/>
      <c r="G28" s="29"/>
      <c r="H28" s="29"/>
      <c r="I28" s="16"/>
      <c r="J28" s="29"/>
      <c r="K28" s="29"/>
      <c r="L28" s="16"/>
      <c r="M28" s="16"/>
      <c r="N28" s="16"/>
      <c r="O28" s="16"/>
      <c r="P28" s="17"/>
    </row>
    <row r="29" spans="2:16" ht="12.75">
      <c r="B29" s="14"/>
      <c r="C29" s="16"/>
      <c r="D29" s="28" t="s">
        <v>13</v>
      </c>
      <c r="E29" s="29"/>
      <c r="F29" s="29"/>
      <c r="G29" s="29"/>
      <c r="H29" s="29"/>
      <c r="I29" s="58">
        <f>IF(OR(ISBLANK(I15),ISBLANK(I21))," ",I15+I18+I19-I25)</f>
        <v>93.4</v>
      </c>
      <c r="J29" s="29" t="s">
        <v>10</v>
      </c>
      <c r="K29" s="29"/>
      <c r="L29" s="16"/>
      <c r="M29" s="16"/>
      <c r="N29" s="16"/>
      <c r="O29" s="16"/>
      <c r="P29" s="17"/>
    </row>
    <row r="30" spans="2:16" ht="12.75">
      <c r="B30" s="14"/>
      <c r="C30" s="16"/>
      <c r="D30" s="28" t="s">
        <v>14</v>
      </c>
      <c r="E30" s="29"/>
      <c r="F30" s="29"/>
      <c r="G30" s="29"/>
      <c r="H30" s="29"/>
      <c r="I30" s="58">
        <f>IF(OR(ISBLANK(I16),ISBLANK(I21))," ",I16+I18-I25)</f>
        <v>103.10000000000001</v>
      </c>
      <c r="J30" s="29" t="s">
        <v>10</v>
      </c>
      <c r="K30" s="29"/>
      <c r="L30" s="16"/>
      <c r="M30" s="16"/>
      <c r="N30" s="16"/>
      <c r="O30" s="16"/>
      <c r="P30" s="17"/>
    </row>
    <row r="31" spans="2:16" ht="12.75"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</row>
    <row r="32" spans="2:16" ht="12.75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</row>
    <row r="33" spans="2:16" ht="12.75"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2:16" ht="12.75">
      <c r="B34" s="14"/>
      <c r="C34" s="24" t="s">
        <v>42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6"/>
      <c r="O34" s="16"/>
      <c r="P34" s="17"/>
    </row>
    <row r="35" spans="2:16" ht="13.5" thickBot="1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ht="13.5" thickBot="1"/>
    <row r="37" spans="2:16" ht="18">
      <c r="B37" s="10"/>
      <c r="C37" s="11" t="s">
        <v>18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</row>
    <row r="38" spans="2:16" ht="12.75" customHeight="1">
      <c r="B38" s="14"/>
      <c r="C38" s="26" t="s">
        <v>88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</row>
    <row r="39" spans="2:16" ht="12.75" customHeight="1">
      <c r="B39" s="14"/>
      <c r="C39" s="2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/>
    </row>
    <row r="40" spans="2:16" ht="12.75">
      <c r="B40" s="14"/>
      <c r="C40" s="18" t="s">
        <v>16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1" spans="2:16" ht="12.75">
      <c r="B41" s="19" t="s">
        <v>17</v>
      </c>
      <c r="C41" s="20" t="s">
        <v>20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2:16" ht="12.75">
      <c r="B42" s="19"/>
      <c r="C42" s="16" t="s">
        <v>31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3" spans="2:16" ht="12.75">
      <c r="B43" s="19"/>
      <c r="C43" s="16" t="s">
        <v>32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2:16" ht="12.75">
      <c r="B44" s="19" t="s">
        <v>17</v>
      </c>
      <c r="C44" s="16" t="s">
        <v>90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/>
    </row>
    <row r="45" spans="2:16" ht="12.75">
      <c r="B45" s="19" t="s">
        <v>17</v>
      </c>
      <c r="C45" s="16" t="s">
        <v>91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/>
    </row>
    <row r="46" spans="2:16" ht="12.75">
      <c r="B46" s="19" t="s">
        <v>17</v>
      </c>
      <c r="C46" s="16" t="s">
        <v>21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/>
    </row>
    <row r="47" spans="2:16" ht="12.75">
      <c r="B47" s="14"/>
      <c r="C47" s="16" t="s">
        <v>92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/>
    </row>
    <row r="48" spans="2:16" ht="12.75">
      <c r="B48" s="1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/>
    </row>
    <row r="49" spans="2:16" ht="12.75">
      <c r="B49" s="14"/>
      <c r="C49" s="18" t="s">
        <v>87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2:16" ht="12.75">
      <c r="B50" s="1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/>
    </row>
    <row r="51" spans="2:16" ht="12.75">
      <c r="B51" s="14"/>
      <c r="C51" t="s">
        <v>4</v>
      </c>
      <c r="D51"/>
      <c r="E51"/>
      <c r="F51"/>
      <c r="G51" s="59">
        <v>94.7</v>
      </c>
      <c r="H51" t="s">
        <v>10</v>
      </c>
      <c r="I51"/>
      <c r="J51" s="16"/>
      <c r="K51" s="16"/>
      <c r="L51" s="16"/>
      <c r="M51" s="16"/>
      <c r="N51" s="16"/>
      <c r="O51" s="16"/>
      <c r="P51" s="17"/>
    </row>
    <row r="52" spans="2:16" ht="12.75">
      <c r="B52" s="14"/>
      <c r="C52" t="s">
        <v>5</v>
      </c>
      <c r="D52"/>
      <c r="E52"/>
      <c r="F52"/>
      <c r="G52" s="55">
        <v>93.5</v>
      </c>
      <c r="H52" t="s">
        <v>10</v>
      </c>
      <c r="I52"/>
      <c r="J52" s="16"/>
      <c r="K52" s="16"/>
      <c r="L52" s="16"/>
      <c r="M52" s="16"/>
      <c r="N52" s="16"/>
      <c r="O52" s="16"/>
      <c r="P52" s="17"/>
    </row>
    <row r="53" spans="2:16" ht="12.75">
      <c r="B53" s="14"/>
      <c r="C53" t="s">
        <v>6</v>
      </c>
      <c r="D53"/>
      <c r="E53"/>
      <c r="F53"/>
      <c r="G53" s="60">
        <v>103.4</v>
      </c>
      <c r="H53" t="s">
        <v>10</v>
      </c>
      <c r="I53"/>
      <c r="J53" s="16"/>
      <c r="K53" s="16"/>
      <c r="L53" s="16"/>
      <c r="M53" s="16"/>
      <c r="N53" s="16"/>
      <c r="O53" s="16"/>
      <c r="P53" s="17"/>
    </row>
    <row r="54" spans="2:16" ht="12.75">
      <c r="B54" s="14"/>
      <c r="C54"/>
      <c r="D54"/>
      <c r="E54"/>
      <c r="F54"/>
      <c r="G54" s="61"/>
      <c r="H54"/>
      <c r="I54"/>
      <c r="J54" s="16"/>
      <c r="K54" s="16"/>
      <c r="L54" s="16"/>
      <c r="M54" s="16"/>
      <c r="N54" s="16"/>
      <c r="O54" s="16"/>
      <c r="P54" s="17"/>
    </row>
    <row r="55" spans="2:16" ht="12.75">
      <c r="B55" s="14"/>
      <c r="C55" t="s">
        <v>2</v>
      </c>
      <c r="D55"/>
      <c r="E55"/>
      <c r="F55"/>
      <c r="G55" s="55">
        <v>-1</v>
      </c>
      <c r="H55" t="s">
        <v>10</v>
      </c>
      <c r="I55" s="9" t="s">
        <v>89</v>
      </c>
      <c r="J55" s="16"/>
      <c r="K55" s="16"/>
      <c r="L55" s="16"/>
      <c r="M55" s="16"/>
      <c r="N55" s="16"/>
      <c r="O55" s="16"/>
      <c r="P55" s="17"/>
    </row>
    <row r="56" spans="2:16" ht="12.75">
      <c r="B56" s="14"/>
      <c r="C56" t="s">
        <v>3</v>
      </c>
      <c r="D56"/>
      <c r="E56"/>
      <c r="F56"/>
      <c r="G56" s="57">
        <v>1.5</v>
      </c>
      <c r="H56" t="s">
        <v>10</v>
      </c>
      <c r="I56" t="s">
        <v>38</v>
      </c>
      <c r="J56" s="16"/>
      <c r="K56" s="16"/>
      <c r="L56" s="16"/>
      <c r="M56" s="16"/>
      <c r="N56" s="16"/>
      <c r="O56" s="16"/>
      <c r="P56" s="17"/>
    </row>
    <row r="57" spans="2:16" ht="12.75">
      <c r="B57" s="14"/>
      <c r="C57"/>
      <c r="D57"/>
      <c r="E57"/>
      <c r="F57"/>
      <c r="G57" s="62"/>
      <c r="H57"/>
      <c r="I57"/>
      <c r="J57" s="16"/>
      <c r="K57" s="16"/>
      <c r="L57" s="16"/>
      <c r="M57" s="16"/>
      <c r="N57" s="16"/>
      <c r="O57" s="16"/>
      <c r="P57" s="17"/>
    </row>
    <row r="58" spans="2:16" ht="12.75">
      <c r="B58" s="14"/>
      <c r="C58" s="1" t="s">
        <v>12</v>
      </c>
      <c r="D58"/>
      <c r="E58"/>
      <c r="F58"/>
      <c r="G58" s="62">
        <f>IF(OR(ISBLANK(G51),ISBLANK(G52)),0,G51-G52)</f>
        <v>1.2000000000000028</v>
      </c>
      <c r="H58" t="s">
        <v>10</v>
      </c>
      <c r="I58"/>
      <c r="J58" s="16"/>
      <c r="K58" s="16"/>
      <c r="L58" s="16"/>
      <c r="M58" s="16"/>
      <c r="N58" s="16"/>
      <c r="O58" s="16"/>
      <c r="P58" s="17"/>
    </row>
    <row r="59" spans="2:16" ht="12.75">
      <c r="B59" s="14"/>
      <c r="C59" t="s">
        <v>7</v>
      </c>
      <c r="D59"/>
      <c r="E59"/>
      <c r="F59"/>
      <c r="G59" s="62">
        <f>IF(AND(G58&gt;2,G58&lt;=4),-1,0)+IF(AND(G58&gt;4,G58&lt;=6),-1.5,0)+IF(AND(G58&gt;6,G58&lt;=9),-2,0)+IF(AND(G58&gt;9,G58&lt;=20),-2.5,0)+IF(AND(G58&gt;20),-3,0)</f>
        <v>0</v>
      </c>
      <c r="H59" t="s">
        <v>10</v>
      </c>
      <c r="I59"/>
      <c r="J59" s="16"/>
      <c r="K59" s="16"/>
      <c r="L59" s="16"/>
      <c r="M59" s="16"/>
      <c r="N59" s="16"/>
      <c r="O59" s="16"/>
      <c r="P59" s="17"/>
    </row>
    <row r="60" spans="2:16" ht="12.75">
      <c r="B60" s="14"/>
      <c r="C60"/>
      <c r="D60"/>
      <c r="E60"/>
      <c r="F60"/>
      <c r="G60" s="61"/>
      <c r="H60"/>
      <c r="I60"/>
      <c r="J60" s="16"/>
      <c r="K60" s="16"/>
      <c r="L60" s="16"/>
      <c r="M60" s="16"/>
      <c r="N60" s="16"/>
      <c r="O60" s="16"/>
      <c r="P60" s="17"/>
    </row>
    <row r="61" spans="2:16" ht="12.75">
      <c r="B61" s="14"/>
      <c r="C61" t="s">
        <v>40</v>
      </c>
      <c r="D61"/>
      <c r="E61"/>
      <c r="F61"/>
      <c r="G61" s="61">
        <f>IF(ISBLANK(G56),0,2*G56)</f>
        <v>3</v>
      </c>
      <c r="H61" t="s">
        <v>10</v>
      </c>
      <c r="I61"/>
      <c r="J61" s="16"/>
      <c r="K61" s="16"/>
      <c r="L61" s="16"/>
      <c r="M61" s="16"/>
      <c r="N61" s="16"/>
      <c r="O61" s="16"/>
      <c r="P61" s="17"/>
    </row>
    <row r="62" spans="2:16" ht="12.75">
      <c r="B62" s="14"/>
      <c r="C62" t="s">
        <v>39</v>
      </c>
      <c r="D62"/>
      <c r="E62"/>
      <c r="F62"/>
      <c r="G62" s="61">
        <f>IF(ISBLANK(G56),0,2*SQRT(G56^2+1))</f>
        <v>3.605551275463989</v>
      </c>
      <c r="H62" t="s">
        <v>10</v>
      </c>
      <c r="I62"/>
      <c r="J62" s="16"/>
      <c r="K62" s="16"/>
      <c r="L62" s="16"/>
      <c r="M62" s="16"/>
      <c r="N62" s="16"/>
      <c r="O62" s="16"/>
      <c r="P62" s="17"/>
    </row>
    <row r="63" spans="2:16" ht="12.75">
      <c r="B63" s="14"/>
      <c r="C63" t="s">
        <v>36</v>
      </c>
      <c r="D63"/>
      <c r="E63"/>
      <c r="F63"/>
      <c r="G63" s="61">
        <f>0.8*G61</f>
        <v>2.4000000000000004</v>
      </c>
      <c r="H63" t="s">
        <v>10</v>
      </c>
      <c r="I63"/>
      <c r="J63" s="16"/>
      <c r="K63" s="16"/>
      <c r="L63" s="16"/>
      <c r="M63" s="16"/>
      <c r="N63" s="16"/>
      <c r="O63" s="16"/>
      <c r="P63" s="17"/>
    </row>
    <row r="64" spans="2:16" ht="12.75">
      <c r="B64" s="14"/>
      <c r="C64" t="s">
        <v>41</v>
      </c>
      <c r="D64"/>
      <c r="E64"/>
      <c r="F64"/>
      <c r="G64" s="61">
        <f>0.8*G62</f>
        <v>2.8844410203711917</v>
      </c>
      <c r="H64" t="s">
        <v>10</v>
      </c>
      <c r="I64"/>
      <c r="J64" s="16"/>
      <c r="K64" s="16"/>
      <c r="L64" s="16"/>
      <c r="M64" s="16"/>
      <c r="N64" s="16"/>
      <c r="O64" s="16"/>
      <c r="P64" s="17"/>
    </row>
    <row r="65" spans="2:16" ht="12.75">
      <c r="B65" s="14"/>
      <c r="C65"/>
      <c r="D65"/>
      <c r="E65"/>
      <c r="F65"/>
      <c r="G65" s="61"/>
      <c r="H65"/>
      <c r="I65"/>
      <c r="J65" s="16"/>
      <c r="K65" s="16"/>
      <c r="L65" s="16"/>
      <c r="M65" s="16"/>
      <c r="N65" s="16"/>
      <c r="O65" s="16"/>
      <c r="P65" s="17"/>
    </row>
    <row r="66" spans="2:16" ht="12.75">
      <c r="B66" s="14"/>
      <c r="C66"/>
      <c r="D66"/>
      <c r="E66"/>
      <c r="F66"/>
      <c r="H66"/>
      <c r="I66"/>
      <c r="J66" s="16"/>
      <c r="K66" s="16"/>
      <c r="L66" s="16"/>
      <c r="M66" s="16"/>
      <c r="N66" s="16"/>
      <c r="O66" s="16"/>
      <c r="P66" s="17"/>
    </row>
    <row r="67" spans="2:16" ht="12.75">
      <c r="B67" s="14"/>
      <c r="C67" s="3" t="s">
        <v>9</v>
      </c>
      <c r="D67"/>
      <c r="E67"/>
      <c r="F67"/>
      <c r="H67"/>
      <c r="I67"/>
      <c r="J67" s="16"/>
      <c r="K67" s="16"/>
      <c r="L67" s="16"/>
      <c r="M67" s="16"/>
      <c r="N67" s="16"/>
      <c r="O67" s="16"/>
      <c r="P67" s="17"/>
    </row>
    <row r="68" spans="2:16" ht="12.75">
      <c r="B68" s="14"/>
      <c r="C68" t="s">
        <v>75</v>
      </c>
      <c r="D68"/>
      <c r="E68"/>
      <c r="F68"/>
      <c r="G68" s="58">
        <f>IF(OR(ISBLANK(G51),ISBLANK(G56),ISBLANK(G55))," ",G51+G55+G59-G64)</f>
        <v>90.8155589796288</v>
      </c>
      <c r="H68" t="s">
        <v>10</v>
      </c>
      <c r="I68" s="31" t="s">
        <v>95</v>
      </c>
      <c r="J68" s="16"/>
      <c r="K68" s="16"/>
      <c r="L68" s="16"/>
      <c r="M68" s="16"/>
      <c r="N68" s="16"/>
      <c r="O68" s="16"/>
      <c r="P68" s="17"/>
    </row>
    <row r="69" spans="2:16" ht="12.75">
      <c r="B69" s="14"/>
      <c r="C69" t="s">
        <v>75</v>
      </c>
      <c r="D69"/>
      <c r="E69"/>
      <c r="F69"/>
      <c r="G69" s="58">
        <f>IF(OR(ISBLANK(G51),ISBLANK(G56),ISBLANK(G55))," ",G51+G55-G63)</f>
        <v>91.3</v>
      </c>
      <c r="H69" t="s">
        <v>10</v>
      </c>
      <c r="I69" s="31" t="s">
        <v>94</v>
      </c>
      <c r="J69" s="16"/>
      <c r="K69" s="16"/>
      <c r="L69" s="16"/>
      <c r="M69" s="16"/>
      <c r="N69" s="16"/>
      <c r="O69" s="16"/>
      <c r="P69" s="17"/>
    </row>
    <row r="70" spans="2:16" ht="12.75">
      <c r="B70" s="14"/>
      <c r="C70" t="s">
        <v>14</v>
      </c>
      <c r="D70"/>
      <c r="E70"/>
      <c r="F70"/>
      <c r="G70" s="2">
        <f>IF(OR(ISBLANK(G53),ISBLANK(G56),ISBLANK(G55))," ",G53+G55-G63)</f>
        <v>100</v>
      </c>
      <c r="H70" t="s">
        <v>10</v>
      </c>
      <c r="I70"/>
      <c r="J70" s="16"/>
      <c r="K70" s="16"/>
      <c r="L70" s="16"/>
      <c r="M70" s="16"/>
      <c r="N70" s="16"/>
      <c r="O70" s="16"/>
      <c r="P70" s="17"/>
    </row>
    <row r="71" spans="2:16" ht="12.75">
      <c r="B71" s="1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/>
    </row>
    <row r="72" spans="2:16" ht="12.75">
      <c r="B72" s="14"/>
      <c r="C72" s="24" t="s">
        <v>93</v>
      </c>
      <c r="D72" s="25"/>
      <c r="E72" s="25"/>
      <c r="F72" s="25"/>
      <c r="G72" s="25"/>
      <c r="H72" s="25"/>
      <c r="I72" s="25"/>
      <c r="J72" s="25"/>
      <c r="K72" s="25"/>
      <c r="L72" s="25"/>
      <c r="M72" s="16"/>
      <c r="N72" s="16"/>
      <c r="O72" s="16"/>
      <c r="P72" s="17"/>
    </row>
    <row r="73" spans="2:16" ht="13.5" thickBot="1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3"/>
    </row>
  </sheetData>
  <sheetProtection password="CFAF" sheet="1" objects="1" scenarios="1"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t="s">
        <v>26</v>
      </c>
      <c r="C2" s="1" t="s">
        <v>97</v>
      </c>
    </row>
    <row r="3" spans="2:3" ht="12.75">
      <c r="B3" t="s">
        <v>27</v>
      </c>
      <c r="C3" s="63" t="s">
        <v>98</v>
      </c>
    </row>
    <row r="5" ht="12.75">
      <c r="B5" t="s">
        <v>99</v>
      </c>
    </row>
    <row r="6" ht="12.75">
      <c r="B6" t="s">
        <v>46</v>
      </c>
    </row>
    <row r="8" ht="12.75">
      <c r="B8" s="3" t="s">
        <v>100</v>
      </c>
    </row>
    <row r="9" ht="12.75">
      <c r="B9" t="s">
        <v>24</v>
      </c>
    </row>
    <row r="10" ht="12.75">
      <c r="B10" t="s">
        <v>23</v>
      </c>
    </row>
    <row r="12" ht="12.75">
      <c r="B12" t="s">
        <v>28</v>
      </c>
    </row>
    <row r="13" ht="12.75">
      <c r="B13" t="s">
        <v>71</v>
      </c>
    </row>
    <row r="15" ht="12.75">
      <c r="B15" s="1" t="s">
        <v>96</v>
      </c>
    </row>
    <row r="16" ht="12.75">
      <c r="B16" t="s">
        <v>25</v>
      </c>
    </row>
    <row r="19" ht="12.75">
      <c r="B19" s="3" t="s">
        <v>101</v>
      </c>
    </row>
    <row r="20" ht="12.75">
      <c r="B20" s="1" t="s">
        <v>102</v>
      </c>
    </row>
    <row r="22" ht="12.75">
      <c r="B22" s="1" t="s">
        <v>103</v>
      </c>
    </row>
    <row r="23" ht="12.75">
      <c r="B23" s="1" t="s">
        <v>25</v>
      </c>
    </row>
  </sheetData>
  <sheetProtection password="CFAF" sheet="1" objects="1" scenarios="1"/>
  <printOptions/>
  <pageMargins left="0.75" right="0.75" top="1" bottom="1" header="0.5" footer="0.5"/>
  <pageSetup orientation="portrait" paperSize="9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Gustafson</dc:creator>
  <cp:keywords/>
  <dc:description/>
  <cp:lastModifiedBy>Andreas Gustafson</cp:lastModifiedBy>
  <cp:lastPrinted>2007-08-01T16:04:43Z</cp:lastPrinted>
  <dcterms:created xsi:type="dcterms:W3CDTF">2005-04-27T06:43:15Z</dcterms:created>
  <dcterms:modified xsi:type="dcterms:W3CDTF">2014-12-03T19:08:48Z</dcterms:modified>
  <cp:category/>
  <cp:version/>
  <cp:contentType/>
  <cp:contentStatus/>
</cp:coreProperties>
</file>