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tationär besökare" sheetId="1" r:id="rId1"/>
    <sheet name="Mobil besökare" sheetId="2" r:id="rId2"/>
    <sheet name="Kalkylator" sheetId="3" r:id="rId3"/>
    <sheet name="2 exempel" sheetId="4" r:id="rId4"/>
    <sheet name="Övrig info" sheetId="5" r:id="rId5"/>
  </sheets>
  <definedNames>
    <definedName name="_xlnm.Print_Area" localSheetId="3">'2 exempel'!$B$2:$M$75</definedName>
  </definedNames>
  <calcPr fullCalcOnLoad="1"/>
</workbook>
</file>

<file path=xl/sharedStrings.xml><?xml version="1.0" encoding="utf-8"?>
<sst xmlns="http://schemas.openxmlformats.org/spreadsheetml/2006/main" count="236" uniqueCount="123">
  <si>
    <t>LAFmax, avläst värde</t>
  </si>
  <si>
    <t>LAeq, avläst värde</t>
  </si>
  <si>
    <t>Korrektion för personburen mikrofon, K1</t>
  </si>
  <si>
    <t>Mätinstrumentets standardavvikelse, σ1</t>
  </si>
  <si>
    <t>Korrektion för persons vistelse, K3</t>
  </si>
  <si>
    <t xml:space="preserve">Fyll i de gula fälten. </t>
  </si>
  <si>
    <t>Resultat:</t>
  </si>
  <si>
    <t>dB</t>
  </si>
  <si>
    <t>minuter</t>
  </si>
  <si>
    <r>
      <t>Δ</t>
    </r>
    <r>
      <rPr>
        <sz val="10"/>
        <rFont val="Arial"/>
        <family val="0"/>
      </rPr>
      <t>L (LAeq,pos1 - LAeq,pos2)</t>
    </r>
  </si>
  <si>
    <t>Korrigerat LAeq</t>
  </si>
  <si>
    <t>Korrigerat LAFmax</t>
  </si>
  <si>
    <t>Exempel mätning på konsert.</t>
  </si>
  <si>
    <t>Förutsättningar:</t>
  </si>
  <si>
    <t>-</t>
  </si>
  <si>
    <t>Exempel mätning på en nattklubb.</t>
  </si>
  <si>
    <t>Ingen särskild position med lokalt högre ljudtrycksnivå hittades varför maximalnivå istället mättes i mätposition 1.</t>
  </si>
  <si>
    <t>med mätmetoden men frånsäger mig ansvar för eventuella felaktigheter.</t>
  </si>
  <si>
    <t>Du får använda det på egen risk; jag har gjort mitt bästa för att se till att det räknar helt i enlighet</t>
  </si>
  <si>
    <t>Andreas Gustafson</t>
  </si>
  <si>
    <t xml:space="preserve">Fil: </t>
  </si>
  <si>
    <t>Version:</t>
  </si>
  <si>
    <t>För att minska risken för att de inlagda formlerna av misstag förvanskas har jag låst excelbladet för ändringar.</t>
  </si>
  <si>
    <t xml:space="preserve">  Därmed vet vi från mätmetodens avsnitt 6.1.1 att korrektionen för personburen mikrofon (K1) blir 0 dB.</t>
  </si>
  <si>
    <t xml:space="preserve">  Därtill fås ur tabell 2 i mätmetoden att mätinstrumentets standardavvikelse (σ1) är 0,5 dB.</t>
  </si>
  <si>
    <t>Från tabell 2</t>
  </si>
  <si>
    <t>Det går att ladda ner från SPs hemsida, www.sp.se.</t>
  </si>
  <si>
    <t>LeqTtot</t>
  </si>
  <si>
    <t xml:space="preserve"> T1, T2, T3,… kan ekvivalentnivån för den totala tidsperioden Ttot = T1 + T2 + T3 +... beräknas ur</t>
  </si>
  <si>
    <t>Avnitt 3, ekvation 2:</t>
  </si>
  <si>
    <t>tidsperiod
(nr)</t>
  </si>
  <si>
    <t>Leq
(dB)</t>
  </si>
  <si>
    <t>T
(minuter)</t>
  </si>
  <si>
    <t>Avsnitt 3, ekvation 3:</t>
  </si>
  <si>
    <t>LAeqTs</t>
  </si>
  <si>
    <t>Ts</t>
  </si>
  <si>
    <t>LAeq1h</t>
  </si>
  <si>
    <t>dBA</t>
  </si>
  <si>
    <t>Exempel:</t>
  </si>
  <si>
    <t>En konsert pågår 19.30-21.40.</t>
  </si>
  <si>
    <t>Mätvärden:</t>
  </si>
  <si>
    <t>20.30-21.30: LAeq1h = 96,2 dBA</t>
  </si>
  <si>
    <t>19.30-20.30: LAeq1h = 93,4 dBA</t>
  </si>
  <si>
    <t>21.30-21.40: LAeq = 103,1 dBA</t>
  </si>
  <si>
    <t>LAeqTs = 103,1 dBA</t>
  </si>
  <si>
    <t>Ts = 10 minuter</t>
  </si>
  <si>
    <t>LAeq1h blir 95,3 dBA</t>
  </si>
  <si>
    <t>Från exemplet ovan:</t>
  </si>
  <si>
    <r>
      <t xml:space="preserve">Om ekvivalentnivån har olika (konstanta) värden </t>
    </r>
    <r>
      <rPr>
        <i/>
        <sz val="10"/>
        <rFont val="Arial"/>
        <family val="2"/>
      </rPr>
      <t>L</t>
    </r>
    <r>
      <rPr>
        <vertAlign val="subscript"/>
        <sz val="10"/>
        <rFont val="Arial"/>
        <family val="2"/>
      </rPr>
      <t>eq1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L</t>
    </r>
    <r>
      <rPr>
        <vertAlign val="subscript"/>
        <sz val="10"/>
        <rFont val="Arial"/>
        <family val="2"/>
      </rPr>
      <t>eq2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L</t>
    </r>
    <r>
      <rPr>
        <vertAlign val="subscript"/>
        <sz val="10"/>
        <rFont val="Arial"/>
        <family val="2"/>
      </rPr>
      <t>eq3</t>
    </r>
    <r>
      <rPr>
        <sz val="10"/>
        <rFont val="Arial"/>
        <family val="2"/>
      </rPr>
      <t>,... under tidsintervallerna</t>
    </r>
  </si>
  <si>
    <t>Avsnitt 3, ekvation 4:</t>
  </si>
  <si>
    <t>Beräkna ekvation 2, 3 och 4 i mätmetoden. Fyll i de gula fälten.</t>
  </si>
  <si>
    <t>Ifall du vill skapa ditt eget blad, göra ändringar etc behöver du först låsa upp skyddet - lösenordet är SP.</t>
  </si>
  <si>
    <t>Avståndskorrektion för ersättningsposition, K5</t>
  </si>
  <si>
    <r>
      <t xml:space="preserve">Skriv in värdet på konstanten </t>
    </r>
    <r>
      <rPr>
        <i/>
        <sz val="10"/>
        <rFont val="Arial"/>
        <family val="2"/>
      </rPr>
      <t>a</t>
    </r>
  </si>
  <si>
    <t>Övre intervallgräns:</t>
  </si>
  <si>
    <t>Redovisa de korrigerade ljudtrycksnivåerna ± mätosäkerheten (från de blå fälten).</t>
  </si>
  <si>
    <t>LAeq, avläst* värde mätposition 1</t>
  </si>
  <si>
    <t>LAeq, avläst* värde mätposition 2</t>
  </si>
  <si>
    <t>LAFmax, avläst* värde mätposition 3</t>
  </si>
  <si>
    <t>Avståndskorrektion, K5</t>
  </si>
  <si>
    <t>Efter 60 minuters mättid från konsertens start visar instrumentet LAeq = 93,1 dB, LAFmax = 102,2 dB.</t>
  </si>
  <si>
    <t xml:space="preserve">På samma sätt räknar vi ut att LAeq1h för kl 18.30-19.30 blir 90,7 dB (sätt in LAeqTs = 95,5 dB, Ts = 20 min). </t>
  </si>
  <si>
    <t>Efter att ha nollställt ljudnivåmätaren, mäter vi de resterande 20 minuterna och läser av: LAeq =95,5 dB, LAFmax = 104,6 dB.</t>
  </si>
  <si>
    <t>Exempelvis beräknar vi korrigerat LAeqARR och LAFmax enligt nedan:</t>
  </si>
  <si>
    <t>Avståndskorrektion för ersättningsposition vid mixerbordet mättes upp till K5 = 2,4 dB.</t>
  </si>
  <si>
    <t xml:space="preserve">Konserten som hölls i aulan på en skola började kl 17.30 och slutade kl 18.50. </t>
  </si>
  <si>
    <t>I de blå rutorna visas de korrigerade nivåer som skall redovisas. Den kompletta redovisningen blev slutligen:</t>
  </si>
  <si>
    <t>(kl 17.30-18.30)</t>
  </si>
  <si>
    <t>(kl 18.30-19.30)</t>
  </si>
  <si>
    <t>I de blå rutorna visas nivåerna som skall redovisas. Den kompletta redovisningen blev slutligen:</t>
  </si>
  <si>
    <t>Arrangemang för stationära besökare (konserter och liknande).</t>
  </si>
  <si>
    <t>"LAeq" kan vara uppmätt LAeq1h eller LAeqARR</t>
  </si>
  <si>
    <t>Se avsnitt 6.1.3</t>
  </si>
  <si>
    <t>Om korrigerat LAFmax = 106 dB och mätosäkerheten = 4 dB redovisas detta som LAFmax = 106 ± 4 dB.</t>
  </si>
  <si>
    <t>Arrangemang med mobila besökare (nattklubb, dansbana, pub och liknande).</t>
  </si>
  <si>
    <t>* Inklusive eventuell avståndskorrektion K5 enligt avsnitt 6.1.3</t>
  </si>
  <si>
    <t>Korrigerat LAeq15min</t>
  </si>
  <si>
    <t>Om korrigerat LAeq15min = 92 dB och mätosäkerheten = 3 dB redovisas detta som LAeq15min = 92 ± 3 dB.</t>
  </si>
  <si>
    <t>Vi använder ekvation 2 för att beräkna</t>
  </si>
  <si>
    <t>ekvivalentnivån för hela konserten och</t>
  </si>
  <si>
    <t>får att LAeqARR = 96,5 dBA.</t>
  </si>
  <si>
    <t>LAeq15min mäts på en nattklubb strax</t>
  </si>
  <si>
    <t>före den stänger. Mätningen börjar 00.45</t>
  </si>
  <si>
    <t>men musiken tystnar kl 00.54, innan</t>
  </si>
  <si>
    <t>mätperioden är slut. Ekvivalentnivån</t>
  </si>
  <si>
    <t>mätt 00.45-00.54 är LAeqTs = 87,3 dBA.</t>
  </si>
  <si>
    <t>LAeq15min</t>
  </si>
  <si>
    <t>Då blir LAeq15min = 85,0 dBA  (00.45-01.00)</t>
  </si>
  <si>
    <t>Slutligen använder vi fliken märkt "Stationär besökare" för var och en av de tre ekvivalentnivåerna (LAeq1h för första resp andra timmen samt LAeqARR).</t>
  </si>
  <si>
    <t xml:space="preserve">Med hjälp av ekvation 2 under fliken märkt "Kalkylator" kan vi beräkna uppmätt (ej korrigerad) ekvivalentnivå för hela konserten, LAeqARR = 93,8 dB. </t>
  </si>
  <si>
    <t>LAeq1h = 96 ± 3 dBA</t>
  </si>
  <si>
    <t>LAeq1h = 93 ± 3 dBA</t>
  </si>
  <si>
    <t>LAeqARR = 96 ± 3 dBA</t>
  </si>
  <si>
    <t>LAFmax = 107 ± 3 dBA</t>
  </si>
  <si>
    <t xml:space="preserve">Mätningen i mätposition 1 startade kl 23.15. </t>
  </si>
  <si>
    <t>Vi väljer fliken märkt "Mobil besökare" och fyller i formuläret enligt nedan:</t>
  </si>
  <si>
    <t>(kl 23.15-23.30)</t>
  </si>
  <si>
    <t>Se avsnitt 6.1.1: Välj K1 = 0 dB, K1 = -1 dB eller K1 = -2,5 dB</t>
  </si>
  <si>
    <t>Se avsnitt 7.1: Vid mätning inomhus är a = 5 och utomhus a = 10</t>
  </si>
  <si>
    <t>Se avsnitt 7.1: Vid mätning inomhus är a = 5 och vid mätning utomhus är a = 10</t>
  </si>
  <si>
    <t>Ljudnivåmätaren som användes var av klass 1 och stod på stativ under mätningen (dvs ej personburen mikrofon).</t>
  </si>
  <si>
    <t>En klass 1 handhållen ljudnivåmätare har använts och K1 blir därför 0 dB.</t>
  </si>
  <si>
    <t xml:space="preserve">  Tabell 2 i mätmetoden ger att mätinstrumentets standardavvikelse (σ1) är 0,5 dB.</t>
  </si>
  <si>
    <t>Uppmätt (dvs från instrumentet avläst) ekvivalentnivå i mätposition 1 var 94,7 dB.</t>
  </si>
  <si>
    <t>Uppmätt ekvivalentnivå i mätposition 2 var 93,5 dB.</t>
  </si>
  <si>
    <t xml:space="preserve">  Uppmätt maximalnivå (LAFmax) var 103,4 dB.</t>
  </si>
  <si>
    <t>LAeq15min = 95 ± 3 dBA</t>
  </si>
  <si>
    <t>LAFmax = 103 ± 3 dBA</t>
  </si>
  <si>
    <t>(Detta exempel är hämtat från exempel B.2 i mätmetoden)</t>
  </si>
  <si>
    <t>Mätosäkerhet, MO</t>
  </si>
  <si>
    <t>Korrigerat LAeq15min + MO</t>
  </si>
  <si>
    <t>Korrigerat LAFmax + MO</t>
  </si>
  <si>
    <t>Korrigerat LAeq + MO</t>
  </si>
  <si>
    <t>Borås, 2007-10-25</t>
  </si>
  <si>
    <t>Beräkning av ekvivalent och maximal ljudtrycksnivå samt mätosäkerhet efter mätning enligt SP-INFO 2004:45 Reviderad 2014, avsnitt 5.1.</t>
  </si>
  <si>
    <t>Beräkning av ekvivalent och maximal ljudtrycksnivå efter mätning enligt SP-INFO 2004:45 Reviderad 2014, avsnitt 5.2.</t>
  </si>
  <si>
    <t>SP-INFO 2004-45 Reviderad 2014, beräkning egenkontroll.xls</t>
  </si>
  <si>
    <t>2</t>
  </si>
  <si>
    <t>Excelbladet är avsett för att användas till mätmetod SP-INFO 2004:45 Reviderad 2014.</t>
  </si>
  <si>
    <t>Hänvisar till mätmetod reviderad 2014, i övrigt inga ändringar.</t>
  </si>
  <si>
    <t>Göteborg, 2014-12-03</t>
  </si>
  <si>
    <t>Kommentar till andra versionen från 2014:</t>
  </si>
  <si>
    <t>Kommentar till första versionen från 2007: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</si>
</sst>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i/>
      <sz val="9"/>
      <name val="Arial"/>
      <family val="2"/>
    </font>
    <font>
      <u val="single"/>
      <sz val="10"/>
      <name val="Arial"/>
      <family val="0"/>
    </font>
    <font>
      <sz val="9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164" fontId="0" fillId="33" borderId="12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0" fillId="0" borderId="16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/>
    </xf>
    <xf numFmtId="1" fontId="0" fillId="35" borderId="1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164" fontId="0" fillId="35" borderId="10" xfId="0" applyNumberFormat="1" applyFill="1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Fill="1" applyBorder="1" applyAlignment="1">
      <alignment/>
    </xf>
    <xf numFmtId="2" fontId="0" fillId="33" borderId="10" xfId="0" applyNumberFormat="1" applyFill="1" applyBorder="1" applyAlignment="1" applyProtection="1">
      <alignment/>
      <protection locked="0"/>
    </xf>
    <xf numFmtId="164" fontId="0" fillId="33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164" fontId="0" fillId="33" borderId="11" xfId="0" applyNumberFormat="1" applyFill="1" applyBorder="1" applyAlignment="1" applyProtection="1">
      <alignment/>
      <protection/>
    </xf>
    <xf numFmtId="164" fontId="0" fillId="33" borderId="12" xfId="0" applyNumberFormat="1" applyFill="1" applyBorder="1" applyAlignment="1" applyProtection="1">
      <alignment/>
      <protection/>
    </xf>
    <xf numFmtId="0" fontId="0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7</xdr:row>
      <xdr:rowOff>47625</xdr:rowOff>
    </xdr:from>
    <xdr:to>
      <xdr:col>11</xdr:col>
      <xdr:colOff>409575</xdr:colOff>
      <xdr:row>9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228725"/>
          <a:ext cx="46101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27</xdr:row>
      <xdr:rowOff>66675</xdr:rowOff>
    </xdr:from>
    <xdr:to>
      <xdr:col>5</xdr:col>
      <xdr:colOff>457200</xdr:colOff>
      <xdr:row>28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4667250"/>
          <a:ext cx="2247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5" width="9.140625" style="5" customWidth="1"/>
    <col min="6" max="6" width="9.28125" style="5" customWidth="1"/>
    <col min="7" max="7" width="9.00390625" style="5" customWidth="1"/>
    <col min="8" max="16384" width="9.140625" style="5" customWidth="1"/>
  </cols>
  <sheetData>
    <row r="2" ht="12.75">
      <c r="B2" s="36" t="s">
        <v>70</v>
      </c>
    </row>
    <row r="3" ht="12.75">
      <c r="B3" s="36" t="s">
        <v>114</v>
      </c>
    </row>
    <row r="5" ht="12.75">
      <c r="B5" s="29" t="s">
        <v>5</v>
      </c>
    </row>
    <row r="6" ht="12.75">
      <c r="B6" s="29"/>
    </row>
    <row r="8" spans="2:9" ht="12.75">
      <c r="B8" s="32" t="s">
        <v>1</v>
      </c>
      <c r="G8" s="1"/>
      <c r="H8" s="5" t="s">
        <v>7</v>
      </c>
      <c r="I8" s="5" t="s">
        <v>71</v>
      </c>
    </row>
    <row r="9" spans="2:8" ht="12.75">
      <c r="B9" s="32" t="s">
        <v>0</v>
      </c>
      <c r="G9" s="1"/>
      <c r="H9" s="5" t="s">
        <v>7</v>
      </c>
    </row>
    <row r="10" ht="12.75">
      <c r="G10" s="30"/>
    </row>
    <row r="11" spans="2:9" ht="12.75">
      <c r="B11" s="32" t="s">
        <v>2</v>
      </c>
      <c r="G11" s="1"/>
      <c r="H11" s="5" t="s">
        <v>7</v>
      </c>
      <c r="I11" s="5" t="s">
        <v>97</v>
      </c>
    </row>
    <row r="12" spans="2:9" ht="12.75">
      <c r="B12" s="32" t="s">
        <v>52</v>
      </c>
      <c r="G12" s="1"/>
      <c r="H12" s="5" t="s">
        <v>7</v>
      </c>
      <c r="I12" s="5" t="s">
        <v>72</v>
      </c>
    </row>
    <row r="13" spans="2:9" ht="12.75">
      <c r="B13" s="5" t="s">
        <v>53</v>
      </c>
      <c r="G13" s="4"/>
      <c r="I13" s="5" t="s">
        <v>99</v>
      </c>
    </row>
    <row r="14" spans="2:9" ht="12.75">
      <c r="B14" s="32" t="s">
        <v>3</v>
      </c>
      <c r="G14" s="62"/>
      <c r="H14" s="5" t="s">
        <v>7</v>
      </c>
      <c r="I14" s="5" t="s">
        <v>25</v>
      </c>
    </row>
    <row r="15" ht="12.75">
      <c r="G15" s="30"/>
    </row>
    <row r="16" ht="12.75">
      <c r="G16" s="30"/>
    </row>
    <row r="17" spans="2:6" ht="12.75">
      <c r="B17" s="29" t="s">
        <v>6</v>
      </c>
      <c r="F17" s="30"/>
    </row>
    <row r="18" spans="2:8" ht="12.75">
      <c r="B18" s="5" t="s">
        <v>109</v>
      </c>
      <c r="F18" s="34"/>
      <c r="G18" s="37" t="str">
        <f>IF(ISBLANK(G14)," ",ROUNDUP(2*SQRT(G14^2+1+IF(ISBLANK(G13),0,G12/G13)),0))</f>
        <v> </v>
      </c>
      <c r="H18" s="5" t="s">
        <v>7</v>
      </c>
    </row>
    <row r="19" ht="12.75">
      <c r="F19" s="27"/>
    </row>
    <row r="20" spans="2:8" ht="12.75">
      <c r="B20" s="5" t="s">
        <v>10</v>
      </c>
      <c r="F20" s="35"/>
      <c r="G20" s="37" t="str">
        <f>IF(OR(ISBLANK(G8),ISBLANK(G11),ISBLANK(G14))," ",G8+G11+G12)</f>
        <v> </v>
      </c>
      <c r="H20" s="5" t="s">
        <v>7</v>
      </c>
    </row>
    <row r="21" spans="2:8" ht="12.75">
      <c r="B21" s="5" t="s">
        <v>11</v>
      </c>
      <c r="F21" s="35"/>
      <c r="G21" s="37" t="str">
        <f>IF(OR(ISBLANK(G9),ISBLANK(G11),ISBLANK(G14))," ",G9+G11+G12)</f>
        <v> </v>
      </c>
      <c r="H21" s="5" t="s">
        <v>7</v>
      </c>
    </row>
    <row r="23" ht="12.75">
      <c r="B23" s="29" t="s">
        <v>55</v>
      </c>
    </row>
    <row r="24" ht="12.75">
      <c r="B24" s="5" t="s">
        <v>38</v>
      </c>
    </row>
    <row r="25" ht="12.75">
      <c r="B25" s="5" t="s">
        <v>73</v>
      </c>
    </row>
    <row r="28" ht="12.75">
      <c r="B28" s="29" t="s">
        <v>54</v>
      </c>
    </row>
    <row r="29" spans="2:8" ht="12.75">
      <c r="B29" s="5" t="s">
        <v>112</v>
      </c>
      <c r="G29" s="38">
        <f>IF(AND(ISNUMBER(G18),ISNUMBER(G20)),G20+G18,"")</f>
      </c>
      <c r="H29" s="5" t="s">
        <v>7</v>
      </c>
    </row>
    <row r="30" spans="2:8" ht="12.75">
      <c r="B30" s="5" t="s">
        <v>111</v>
      </c>
      <c r="G30" s="38">
        <f>IF(AND(ISNUMBER(G18),ISNUMBER(G21)),G21+G18,"")</f>
      </c>
      <c r="H30" s="5" t="s">
        <v>7</v>
      </c>
    </row>
  </sheetData>
  <sheetProtection password="CFAF" sheet="1" objects="1" scenarios="1"/>
  <printOptions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5" width="9.140625" style="5" customWidth="1"/>
    <col min="6" max="6" width="9.28125" style="5" customWidth="1"/>
    <col min="7" max="16384" width="9.140625" style="5" customWidth="1"/>
  </cols>
  <sheetData>
    <row r="2" ht="12.75">
      <c r="B2" s="36" t="s">
        <v>74</v>
      </c>
    </row>
    <row r="3" ht="12.75">
      <c r="B3" s="36" t="s">
        <v>115</v>
      </c>
    </row>
    <row r="5" ht="12.75">
      <c r="B5" s="29" t="s">
        <v>5</v>
      </c>
    </row>
    <row r="6" ht="12.75">
      <c r="B6" s="29"/>
    </row>
    <row r="8" spans="2:8" ht="12.75">
      <c r="B8" s="5" t="s">
        <v>56</v>
      </c>
      <c r="F8" s="2"/>
      <c r="G8" s="5" t="s">
        <v>7</v>
      </c>
      <c r="H8" s="5" t="s">
        <v>75</v>
      </c>
    </row>
    <row r="9" spans="2:7" ht="12.75">
      <c r="B9" s="5" t="s">
        <v>57</v>
      </c>
      <c r="F9" s="1"/>
      <c r="G9" s="5" t="s">
        <v>7</v>
      </c>
    </row>
    <row r="10" spans="2:7" ht="12.75">
      <c r="B10" s="5" t="s">
        <v>58</v>
      </c>
      <c r="F10" s="3"/>
      <c r="G10" s="5" t="s">
        <v>7</v>
      </c>
    </row>
    <row r="11" ht="12.75">
      <c r="F11" s="30"/>
    </row>
    <row r="12" spans="2:8" ht="12.75">
      <c r="B12" s="5" t="s">
        <v>2</v>
      </c>
      <c r="F12" s="1"/>
      <c r="G12" s="5" t="s">
        <v>7</v>
      </c>
      <c r="H12" s="5" t="s">
        <v>97</v>
      </c>
    </row>
    <row r="13" spans="2:8" ht="12.75">
      <c r="B13" s="5" t="s">
        <v>59</v>
      </c>
      <c r="F13" s="1"/>
      <c r="G13" s="5" t="s">
        <v>7</v>
      </c>
      <c r="H13" s="5" t="s">
        <v>72</v>
      </c>
    </row>
    <row r="14" spans="2:8" ht="12.75">
      <c r="B14" s="5" t="s">
        <v>53</v>
      </c>
      <c r="F14" s="4"/>
      <c r="G14" s="5" t="s">
        <v>7</v>
      </c>
      <c r="H14" s="5" t="s">
        <v>99</v>
      </c>
    </row>
    <row r="15" spans="2:8" ht="12.75">
      <c r="B15" s="5" t="s">
        <v>3</v>
      </c>
      <c r="F15" s="62"/>
      <c r="G15" s="5" t="s">
        <v>7</v>
      </c>
      <c r="H15" s="5" t="s">
        <v>25</v>
      </c>
    </row>
    <row r="16" ht="12.75">
      <c r="F16" s="31"/>
    </row>
    <row r="17" spans="2:7" ht="12.75">
      <c r="B17" s="32" t="s">
        <v>9</v>
      </c>
      <c r="F17" s="31">
        <f>IF(OR(ISBLANK(F8),ISBLANK(F9)),0,F8-F9)</f>
        <v>0</v>
      </c>
      <c r="G17" s="5" t="s">
        <v>7</v>
      </c>
    </row>
    <row r="18" spans="2:7" ht="12.75">
      <c r="B18" s="5" t="s">
        <v>4</v>
      </c>
      <c r="F18" s="31">
        <f>IF(AND(F17&gt;2,F17&lt;=4),-1,0)+IF(AND(F17&gt;4,F17&lt;=6),-1.5,0)+IF(AND(F17&gt;6,F17&lt;=9),-2,0)+IF(AND(F17&gt;9,F17&lt;=20),-2.5,0)+IF(AND(F17&gt;20),-3,0)</f>
        <v>0</v>
      </c>
      <c r="G18" s="5" t="s">
        <v>7</v>
      </c>
    </row>
    <row r="19" ht="12.75">
      <c r="F19" s="31"/>
    </row>
    <row r="20" spans="2:6" ht="12.75">
      <c r="B20" s="29" t="s">
        <v>6</v>
      </c>
      <c r="F20" s="30"/>
    </row>
    <row r="21" spans="2:7" ht="12.75">
      <c r="B21" s="5" t="s">
        <v>109</v>
      </c>
      <c r="F21" s="37" t="str">
        <f>IF(ISBLANK(F15)," ",ROUNDUP(2*SQRT(F15^2+1+IF(OR(ISBLANK(F13),ISBLANK(F14)),0,F13/F14)),0))</f>
        <v> </v>
      </c>
      <c r="G21" s="5" t="s">
        <v>7</v>
      </c>
    </row>
    <row r="23" spans="2:8" ht="12.75">
      <c r="B23" s="5" t="s">
        <v>76</v>
      </c>
      <c r="F23" s="37" t="str">
        <f>IF(OR(ISBLANK(F8),ISBLANK(F12),ISBLANK(F15))," ",F8+F12+F13+F18)</f>
        <v> </v>
      </c>
      <c r="G23" s="5" t="s">
        <v>7</v>
      </c>
      <c r="H23" s="33"/>
    </row>
    <row r="24" spans="2:7" ht="12.75">
      <c r="B24" s="5" t="s">
        <v>11</v>
      </c>
      <c r="F24" s="37" t="str">
        <f>IF(OR(ISBLANK(F10),ISBLANK(F12),ISBLANK(F15))," ",F10+F12)</f>
        <v> </v>
      </c>
      <c r="G24" s="5" t="s">
        <v>7</v>
      </c>
    </row>
    <row r="26" ht="12.75">
      <c r="B26" s="29" t="s">
        <v>55</v>
      </c>
    </row>
    <row r="27" ht="12.75">
      <c r="B27" s="5" t="s">
        <v>38</v>
      </c>
    </row>
    <row r="28" ht="12.75">
      <c r="B28" s="5" t="s">
        <v>77</v>
      </c>
    </row>
    <row r="31" ht="12.75">
      <c r="B31" s="29" t="s">
        <v>54</v>
      </c>
    </row>
    <row r="32" spans="2:7" ht="12.75">
      <c r="B32" s="5" t="s">
        <v>110</v>
      </c>
      <c r="F32" s="38">
        <f>IF(AND(ISNUMBER(F21),ISNUMBER(F23)),F23+F21,"")</f>
      </c>
      <c r="G32" s="5" t="s">
        <v>7</v>
      </c>
    </row>
    <row r="33" spans="2:7" ht="12.75">
      <c r="B33" s="5" t="s">
        <v>111</v>
      </c>
      <c r="F33" s="38">
        <f>IF(AND(ISNUMBER(F21),ISNUMBER(F24)),F24+F21,"")</f>
      </c>
      <c r="G33" s="5" t="s">
        <v>7</v>
      </c>
    </row>
  </sheetData>
  <sheetProtection password="CFAF" sheet="1" objects="1" scenarios="1"/>
  <printOptions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8" width="9.140625" style="5" customWidth="1"/>
    <col min="9" max="10" width="0" style="5" hidden="1" customWidth="1"/>
    <col min="11" max="11" width="9.140625" style="12" customWidth="1"/>
    <col min="12" max="16384" width="9.140625" style="5" customWidth="1"/>
  </cols>
  <sheetData>
    <row r="1" spans="1:14" ht="12.75">
      <c r="A1"/>
      <c r="B1"/>
      <c r="C1"/>
      <c r="D1"/>
      <c r="E1"/>
      <c r="F1"/>
      <c r="G1"/>
      <c r="H1"/>
      <c r="I1"/>
      <c r="J1"/>
      <c r="K1" s="39"/>
      <c r="L1"/>
      <c r="M1"/>
      <c r="N1"/>
    </row>
    <row r="2" spans="1:14" ht="12.75">
      <c r="A2"/>
      <c r="B2" s="36" t="s">
        <v>50</v>
      </c>
      <c r="C2"/>
      <c r="D2"/>
      <c r="E2"/>
      <c r="F2"/>
      <c r="G2"/>
      <c r="H2"/>
      <c r="I2"/>
      <c r="J2"/>
      <c r="K2" s="39"/>
      <c r="L2"/>
      <c r="M2"/>
      <c r="N2"/>
    </row>
    <row r="3" spans="1:14" ht="13.5" thickBot="1">
      <c r="A3"/>
      <c r="B3"/>
      <c r="C3"/>
      <c r="D3"/>
      <c r="E3"/>
      <c r="F3"/>
      <c r="G3"/>
      <c r="H3"/>
      <c r="I3"/>
      <c r="J3"/>
      <c r="K3" s="39"/>
      <c r="L3"/>
      <c r="M3"/>
      <c r="N3"/>
    </row>
    <row r="4" spans="1:14" ht="12.75">
      <c r="A4"/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/>
    </row>
    <row r="5" spans="1:14" ht="12.75">
      <c r="A5"/>
      <c r="B5" s="43"/>
      <c r="C5" s="44" t="s">
        <v>29</v>
      </c>
      <c r="D5" s="45"/>
      <c r="E5" s="39"/>
      <c r="F5" s="39"/>
      <c r="G5" s="39"/>
      <c r="H5" s="39"/>
      <c r="I5" s="39"/>
      <c r="J5" s="39"/>
      <c r="K5" s="39"/>
      <c r="L5" s="39"/>
      <c r="M5" s="46"/>
      <c r="N5"/>
    </row>
    <row r="6" spans="1:14" ht="15.75">
      <c r="A6"/>
      <c r="B6" s="43"/>
      <c r="C6" s="47" t="s">
        <v>48</v>
      </c>
      <c r="D6" s="39"/>
      <c r="E6" s="39"/>
      <c r="F6" s="39"/>
      <c r="G6" s="39"/>
      <c r="H6" s="39"/>
      <c r="I6" s="39"/>
      <c r="J6" s="39"/>
      <c r="K6" s="39"/>
      <c r="L6" s="39"/>
      <c r="M6" s="46"/>
      <c r="N6"/>
    </row>
    <row r="7" spans="1:14" ht="12.75">
      <c r="A7"/>
      <c r="B7" s="43"/>
      <c r="C7" s="48" t="s">
        <v>28</v>
      </c>
      <c r="D7" s="39"/>
      <c r="E7" s="39"/>
      <c r="F7" s="39"/>
      <c r="G7" s="39"/>
      <c r="H7" s="39"/>
      <c r="I7" s="39"/>
      <c r="J7" s="39"/>
      <c r="K7" s="39"/>
      <c r="L7" s="39"/>
      <c r="M7" s="46"/>
      <c r="N7"/>
    </row>
    <row r="8" spans="1:14" ht="12.75">
      <c r="A8"/>
      <c r="B8" s="43"/>
      <c r="C8" s="39"/>
      <c r="D8" s="39"/>
      <c r="E8" s="39"/>
      <c r="F8" s="39"/>
      <c r="G8" s="39"/>
      <c r="H8" s="39"/>
      <c r="I8" s="39"/>
      <c r="J8" s="39"/>
      <c r="K8" s="39"/>
      <c r="L8" s="39"/>
      <c r="M8" s="46"/>
      <c r="N8"/>
    </row>
    <row r="9" spans="1:14" ht="12.75">
      <c r="A9"/>
      <c r="B9" s="43"/>
      <c r="C9" s="39"/>
      <c r="D9" s="39"/>
      <c r="E9" s="39"/>
      <c r="F9" s="39"/>
      <c r="G9" s="39"/>
      <c r="H9" s="39"/>
      <c r="I9" s="39"/>
      <c r="J9" s="39"/>
      <c r="K9" s="39"/>
      <c r="L9" s="39"/>
      <c r="M9" s="46"/>
      <c r="N9"/>
    </row>
    <row r="10" spans="1:14" ht="12.75">
      <c r="A10"/>
      <c r="B10" s="43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6"/>
      <c r="N10"/>
    </row>
    <row r="11" spans="1:14" ht="25.5">
      <c r="A11"/>
      <c r="B11" s="43"/>
      <c r="C11" s="49" t="s">
        <v>30</v>
      </c>
      <c r="D11" s="49" t="s">
        <v>31</v>
      </c>
      <c r="E11" s="49" t="s">
        <v>32</v>
      </c>
      <c r="F11" s="39"/>
      <c r="G11" s="39"/>
      <c r="H11" s="50" t="s">
        <v>38</v>
      </c>
      <c r="I11" s="51"/>
      <c r="J11" s="51"/>
      <c r="K11" s="39"/>
      <c r="L11" s="39"/>
      <c r="M11" s="46"/>
      <c r="N11"/>
    </row>
    <row r="12" spans="1:14" ht="12.75">
      <c r="A12"/>
      <c r="B12" s="43"/>
      <c r="C12" s="52">
        <v>1</v>
      </c>
      <c r="D12" s="26"/>
      <c r="E12" s="26"/>
      <c r="F12" s="39"/>
      <c r="G12" s="39"/>
      <c r="H12" s="53" t="s">
        <v>39</v>
      </c>
      <c r="I12" s="51"/>
      <c r="J12" s="51"/>
      <c r="K12" s="39"/>
      <c r="L12" s="39"/>
      <c r="M12" s="46"/>
      <c r="N12"/>
    </row>
    <row r="13" spans="1:14" ht="12.75">
      <c r="A13"/>
      <c r="B13" s="43"/>
      <c r="C13" s="52">
        <v>2</v>
      </c>
      <c r="D13" s="26"/>
      <c r="E13" s="26"/>
      <c r="F13" s="39"/>
      <c r="G13" s="39"/>
      <c r="H13" s="53" t="s">
        <v>40</v>
      </c>
      <c r="I13" s="51"/>
      <c r="J13" s="51"/>
      <c r="K13" s="39"/>
      <c r="L13" s="39"/>
      <c r="M13" s="46"/>
      <c r="N13"/>
    </row>
    <row r="14" spans="1:14" ht="12.75">
      <c r="A14"/>
      <c r="B14" s="43"/>
      <c r="C14" s="52">
        <v>3</v>
      </c>
      <c r="D14" s="26"/>
      <c r="E14" s="26"/>
      <c r="F14" s="39"/>
      <c r="G14" s="39"/>
      <c r="H14" s="53" t="s">
        <v>42</v>
      </c>
      <c r="I14" s="51"/>
      <c r="J14" s="51"/>
      <c r="K14" s="39"/>
      <c r="L14" s="39"/>
      <c r="M14" s="46"/>
      <c r="N14"/>
    </row>
    <row r="15" spans="1:14" ht="12.75">
      <c r="A15"/>
      <c r="B15" s="43"/>
      <c r="C15" s="52">
        <v>4</v>
      </c>
      <c r="D15" s="26"/>
      <c r="E15" s="26"/>
      <c r="F15" s="39"/>
      <c r="G15" s="39"/>
      <c r="H15" s="53" t="s">
        <v>41</v>
      </c>
      <c r="I15" s="51"/>
      <c r="J15" s="51"/>
      <c r="K15" s="39"/>
      <c r="L15" s="39"/>
      <c r="M15" s="46"/>
      <c r="N15"/>
    </row>
    <row r="16" spans="1:14" ht="12.75">
      <c r="A16"/>
      <c r="B16" s="43"/>
      <c r="C16" s="52">
        <v>5</v>
      </c>
      <c r="D16" s="26"/>
      <c r="E16" s="26"/>
      <c r="F16" s="39"/>
      <c r="G16" s="39"/>
      <c r="H16" s="54" t="s">
        <v>43</v>
      </c>
      <c r="I16" s="51"/>
      <c r="J16" s="51"/>
      <c r="K16" s="39"/>
      <c r="L16" s="39"/>
      <c r="M16" s="46"/>
      <c r="N16"/>
    </row>
    <row r="17" spans="1:14" ht="12.75">
      <c r="A17"/>
      <c r="B17" s="43"/>
      <c r="C17" s="52">
        <v>6</v>
      </c>
      <c r="D17" s="26"/>
      <c r="E17" s="26"/>
      <c r="F17" s="39"/>
      <c r="G17" s="39"/>
      <c r="H17" s="53"/>
      <c r="I17" s="51"/>
      <c r="J17" s="51"/>
      <c r="K17" s="39"/>
      <c r="L17" s="39"/>
      <c r="M17" s="46"/>
      <c r="N17"/>
    </row>
    <row r="18" spans="1:14" ht="12.75">
      <c r="A18"/>
      <c r="B18" s="43"/>
      <c r="C18" s="52">
        <v>7</v>
      </c>
      <c r="D18" s="26"/>
      <c r="E18" s="26"/>
      <c r="F18" s="39"/>
      <c r="G18" s="39"/>
      <c r="H18" s="54" t="s">
        <v>78</v>
      </c>
      <c r="I18" s="51"/>
      <c r="J18" s="51"/>
      <c r="K18" s="39"/>
      <c r="L18" s="39"/>
      <c r="M18" s="46"/>
      <c r="N18"/>
    </row>
    <row r="19" spans="1:14" ht="12.75">
      <c r="A19"/>
      <c r="B19" s="43"/>
      <c r="C19" s="52">
        <v>8</v>
      </c>
      <c r="D19" s="26"/>
      <c r="E19" s="26"/>
      <c r="F19" s="39"/>
      <c r="G19" s="39"/>
      <c r="H19" s="54" t="s">
        <v>79</v>
      </c>
      <c r="I19" s="39"/>
      <c r="J19" s="39"/>
      <c r="K19" s="39"/>
      <c r="L19" s="39"/>
      <c r="M19" s="46"/>
      <c r="N19"/>
    </row>
    <row r="20" spans="1:14" ht="12.75">
      <c r="A20"/>
      <c r="B20" s="43"/>
      <c r="C20" s="52">
        <v>9</v>
      </c>
      <c r="D20" s="26"/>
      <c r="E20" s="26"/>
      <c r="F20" s="39"/>
      <c r="G20" s="39"/>
      <c r="H20" s="54" t="s">
        <v>80</v>
      </c>
      <c r="I20" s="39"/>
      <c r="J20" s="39"/>
      <c r="K20" s="39"/>
      <c r="L20" s="39"/>
      <c r="M20" s="46"/>
      <c r="N20"/>
    </row>
    <row r="21" spans="1:14" ht="12.75">
      <c r="A21"/>
      <c r="B21" s="43"/>
      <c r="C21" s="52">
        <v>10</v>
      </c>
      <c r="D21" s="26"/>
      <c r="E21" s="26"/>
      <c r="F21" s="39"/>
      <c r="G21" s="39"/>
      <c r="H21" s="54"/>
      <c r="I21" s="39"/>
      <c r="J21" s="39"/>
      <c r="K21" s="39"/>
      <c r="L21" s="39"/>
      <c r="M21" s="46"/>
      <c r="N21"/>
    </row>
    <row r="22" spans="1:14" ht="12.75">
      <c r="A22"/>
      <c r="B22" s="43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6"/>
      <c r="N22"/>
    </row>
    <row r="23" spans="1:14" ht="12.75">
      <c r="A23"/>
      <c r="B23" s="43"/>
      <c r="C23" s="55" t="s">
        <v>27</v>
      </c>
      <c r="D23" s="56">
        <f>IF(J23=0,"",IF(I23=0,0,10*LOG10(I23))-IF(J23=0,0,10*LOG10(J23)))</f>
      </c>
      <c r="E23" s="39" t="s">
        <v>7</v>
      </c>
      <c r="F23" s="39"/>
      <c r="G23" s="39"/>
      <c r="H23" s="39"/>
      <c r="I23" s="57">
        <f>(IF(OR(ISBLANK(D12),ISBLANK(E12)),0,E12*10^(0.1*D12))+IF(OR(ISBLANK(D13),ISBLANK(E13)),0,E13*10^(0.1*D13))+IF(OR(ISBLANK(D14),ISBLANK(E14)),0,E14*10^(0.1*D14))+IF(OR(ISBLANK(D15),ISBLANK(E15)),0,E15*10^(0.1*D15))+IF(OR(ISBLANK(D16),ISBLANK(E16)),0,E16*10^(0.1*D16))+IF(OR(ISBLANK(D17),ISBLANK(E17)),0,E17*10^(0.1*D17))+IF(OR(ISBLANK(D18),ISBLANK(E18)),0,E18*10^(0.1*D18))+IF(OR(ISBLANK(D19),ISBLANK(E19)),0,E19*10^(0.1*D19))+IF(OR(ISBLANK(D20),ISBLANK(E20)),0,E20*10^(0.1*D20))+IF(OR(ISBLANK(D21),ISBLANK(E21)),0,E21*10^(0.1*D21)))</f>
        <v>0</v>
      </c>
      <c r="J23" s="57">
        <f>IF(OR(ISBLANK(D12),ISBLANK(E12)),0,E12)+IF(OR(ISBLANK(D13),ISBLANK(E13)),0,E13)+IF(OR(ISBLANK(D14),ISBLANK(E14)),0,E14)+IF(OR(ISBLANK(D15),ISBLANK(E15)),0,E15)+IF(OR(ISBLANK(D16),ISBLANK(E16)),0,E16)+IF(OR(ISBLANK(D17),ISBLANK(E17)),0,E17)+IF(OR(ISBLANK(D18),ISBLANK(E18)),0,E18)+IF(OR(ISBLANK(D19),ISBLANK(E19)),0,E19)+IF(OR(ISBLANK(D20),ISBLANK(E20)),0,E20)+IF(OR(ISBLANK(D21),ISBLANK(E21)),0,E21)</f>
        <v>0</v>
      </c>
      <c r="K23" s="39"/>
      <c r="L23" s="39"/>
      <c r="M23" s="46"/>
      <c r="N23"/>
    </row>
    <row r="24" spans="1:14" ht="13.5" thickBot="1">
      <c r="A24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60"/>
      <c r="N24"/>
    </row>
    <row r="25" spans="1:14" ht="13.5" thickBot="1">
      <c r="A25"/>
      <c r="B25"/>
      <c r="C25"/>
      <c r="D25"/>
      <c r="E25"/>
      <c r="F25"/>
      <c r="G25"/>
      <c r="H25"/>
      <c r="I25"/>
      <c r="J25"/>
      <c r="K25" s="39"/>
      <c r="L25"/>
      <c r="M25"/>
      <c r="N25"/>
    </row>
    <row r="26" spans="1:14" ht="12.75">
      <c r="A26"/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/>
    </row>
    <row r="27" spans="1:14" ht="12.75">
      <c r="A27"/>
      <c r="B27" s="43"/>
      <c r="C27" s="44" t="s">
        <v>33</v>
      </c>
      <c r="D27" s="39"/>
      <c r="E27" s="39"/>
      <c r="F27" s="39"/>
      <c r="G27" s="39"/>
      <c r="H27" s="50" t="s">
        <v>47</v>
      </c>
      <c r="I27" s="39"/>
      <c r="J27" s="39"/>
      <c r="K27" s="39"/>
      <c r="L27" s="39"/>
      <c r="M27" s="46"/>
      <c r="N27"/>
    </row>
    <row r="28" spans="1:14" ht="12.75">
      <c r="A28"/>
      <c r="B28" s="43"/>
      <c r="C28" s="39"/>
      <c r="D28" s="39"/>
      <c r="E28" s="39"/>
      <c r="F28" s="39"/>
      <c r="G28" s="39"/>
      <c r="H28" s="53" t="s">
        <v>44</v>
      </c>
      <c r="I28" s="39"/>
      <c r="J28" s="39"/>
      <c r="K28" s="39"/>
      <c r="L28" s="39"/>
      <c r="M28" s="46"/>
      <c r="N28"/>
    </row>
    <row r="29" spans="1:14" ht="12.75">
      <c r="A29"/>
      <c r="B29" s="43"/>
      <c r="C29" s="39"/>
      <c r="D29" s="39"/>
      <c r="E29" s="39"/>
      <c r="F29" s="39"/>
      <c r="G29" s="39"/>
      <c r="H29" s="53" t="s">
        <v>45</v>
      </c>
      <c r="I29" s="51"/>
      <c r="J29" s="39"/>
      <c r="K29" s="39"/>
      <c r="L29" s="39"/>
      <c r="M29" s="46"/>
      <c r="N29"/>
    </row>
    <row r="30" spans="1:14" ht="12.75">
      <c r="A30"/>
      <c r="B30" s="43"/>
      <c r="C30" s="39"/>
      <c r="D30" s="39"/>
      <c r="E30" s="39"/>
      <c r="F30" s="39"/>
      <c r="G30" s="39"/>
      <c r="H30" s="53"/>
      <c r="I30" s="51"/>
      <c r="J30" s="39"/>
      <c r="K30" s="39"/>
      <c r="L30" s="39"/>
      <c r="M30" s="46"/>
      <c r="N30"/>
    </row>
    <row r="31" spans="1:14" ht="12.75">
      <c r="A31"/>
      <c r="B31" s="43"/>
      <c r="C31" s="55" t="s">
        <v>34</v>
      </c>
      <c r="D31" s="25"/>
      <c r="E31" s="39" t="s">
        <v>37</v>
      </c>
      <c r="F31" s="39"/>
      <c r="G31" s="39"/>
      <c r="H31" s="54" t="s">
        <v>46</v>
      </c>
      <c r="I31" s="51"/>
      <c r="J31" s="39"/>
      <c r="K31" s="39"/>
      <c r="L31" s="39"/>
      <c r="M31" s="46"/>
      <c r="N31"/>
    </row>
    <row r="32" spans="1:14" ht="12.75">
      <c r="A32"/>
      <c r="B32" s="43"/>
      <c r="C32" s="55" t="s">
        <v>35</v>
      </c>
      <c r="D32" s="25"/>
      <c r="E32" s="39" t="s">
        <v>8</v>
      </c>
      <c r="F32" s="39"/>
      <c r="G32" s="39"/>
      <c r="H32" s="39"/>
      <c r="I32" s="51"/>
      <c r="J32" s="39"/>
      <c r="K32" s="39"/>
      <c r="L32" s="39"/>
      <c r="M32" s="46"/>
      <c r="N32"/>
    </row>
    <row r="33" spans="1:14" ht="12.75">
      <c r="A33"/>
      <c r="B33" s="43"/>
      <c r="C33" s="55"/>
      <c r="D33" s="39"/>
      <c r="E33" s="39"/>
      <c r="F33" s="39"/>
      <c r="G33" s="39"/>
      <c r="H33" s="39"/>
      <c r="I33" s="51"/>
      <c r="J33" s="39"/>
      <c r="K33" s="39"/>
      <c r="L33" s="39"/>
      <c r="M33" s="46"/>
      <c r="N33"/>
    </row>
    <row r="34" spans="1:14" ht="12.75">
      <c r="A34"/>
      <c r="B34" s="43"/>
      <c r="C34" s="55" t="s">
        <v>36</v>
      </c>
      <c r="D34" s="56">
        <f>IF(OR(ISBLANK(D31),ISBLANK(D32)),"",D31+IF(OR(ISBLANK(D32),D32=0),0,10*LOG10(D32))-17.8)</f>
      </c>
      <c r="E34" s="39" t="s">
        <v>37</v>
      </c>
      <c r="F34" s="39"/>
      <c r="G34" s="39"/>
      <c r="H34" s="39"/>
      <c r="I34" s="39"/>
      <c r="J34" s="39"/>
      <c r="K34" s="39"/>
      <c r="L34" s="39"/>
      <c r="M34" s="46"/>
      <c r="N34"/>
    </row>
    <row r="35" spans="1:14" ht="13.5" thickBot="1">
      <c r="A35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/>
    </row>
    <row r="36" spans="1:14" ht="13.5" thickBot="1">
      <c r="A36"/>
      <c r="B36"/>
      <c r="C36"/>
      <c r="D36"/>
      <c r="E36"/>
      <c r="F36"/>
      <c r="G36"/>
      <c r="H36"/>
      <c r="I36"/>
      <c r="J36"/>
      <c r="K36" s="39"/>
      <c r="L36"/>
      <c r="M36"/>
      <c r="N36"/>
    </row>
    <row r="37" spans="1:14" ht="12.75">
      <c r="A37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/>
    </row>
    <row r="38" spans="1:14" ht="12.75">
      <c r="A38"/>
      <c r="B38" s="43"/>
      <c r="C38" s="44" t="s">
        <v>49</v>
      </c>
      <c r="D38" s="39"/>
      <c r="E38" s="39"/>
      <c r="F38" s="39"/>
      <c r="G38" s="39"/>
      <c r="H38" s="50" t="s">
        <v>38</v>
      </c>
      <c r="I38" s="39"/>
      <c r="J38" s="39"/>
      <c r="K38" s="39"/>
      <c r="L38" s="39"/>
      <c r="M38" s="46"/>
      <c r="N38"/>
    </row>
    <row r="39" spans="1:14" ht="12.75">
      <c r="A39"/>
      <c r="B39" s="43"/>
      <c r="C39" s="39"/>
      <c r="D39" s="39"/>
      <c r="E39" s="39"/>
      <c r="F39" s="39"/>
      <c r="G39" s="39"/>
      <c r="H39" s="39" t="s">
        <v>81</v>
      </c>
      <c r="I39" s="39"/>
      <c r="J39" s="39"/>
      <c r="K39" s="39"/>
      <c r="L39" s="39"/>
      <c r="M39" s="46"/>
      <c r="N39"/>
    </row>
    <row r="40" spans="1:14" ht="12.75">
      <c r="A40"/>
      <c r="B40" s="43"/>
      <c r="C40" s="39"/>
      <c r="D40" s="39"/>
      <c r="E40" s="39"/>
      <c r="F40" s="39"/>
      <c r="G40" s="39"/>
      <c r="H40" s="53" t="s">
        <v>82</v>
      </c>
      <c r="I40" s="51"/>
      <c r="J40" s="39"/>
      <c r="K40" s="39"/>
      <c r="L40" s="39"/>
      <c r="M40" s="46"/>
      <c r="N40"/>
    </row>
    <row r="41" spans="1:14" ht="12.75">
      <c r="A41"/>
      <c r="B41" s="43"/>
      <c r="C41" s="39"/>
      <c r="D41" s="39"/>
      <c r="E41" s="39"/>
      <c r="F41" s="39"/>
      <c r="G41" s="39"/>
      <c r="H41" t="s">
        <v>83</v>
      </c>
      <c r="I41" s="51"/>
      <c r="J41" s="39"/>
      <c r="K41" s="39"/>
      <c r="L41" s="39"/>
      <c r="M41" s="46"/>
      <c r="N41"/>
    </row>
    <row r="42" spans="1:14" ht="12.75">
      <c r="A42"/>
      <c r="B42" s="43"/>
      <c r="C42" s="55" t="s">
        <v>34</v>
      </c>
      <c r="D42" s="25"/>
      <c r="E42" s="39" t="s">
        <v>37</v>
      </c>
      <c r="F42"/>
      <c r="G42" s="39"/>
      <c r="H42" t="s">
        <v>84</v>
      </c>
      <c r="I42" s="51"/>
      <c r="J42" s="39"/>
      <c r="K42" s="39"/>
      <c r="L42" s="39"/>
      <c r="M42" s="46"/>
      <c r="N42"/>
    </row>
    <row r="43" spans="1:14" ht="12.75">
      <c r="A43"/>
      <c r="B43" s="43"/>
      <c r="C43" s="55" t="s">
        <v>35</v>
      </c>
      <c r="D43" s="25"/>
      <c r="E43" s="39" t="s">
        <v>8</v>
      </c>
      <c r="F43" s="39"/>
      <c r="G43" s="39"/>
      <c r="H43" t="s">
        <v>85</v>
      </c>
      <c r="I43" s="51"/>
      <c r="J43" s="39"/>
      <c r="K43" s="39"/>
      <c r="L43" s="39"/>
      <c r="M43" s="46"/>
      <c r="N43"/>
    </row>
    <row r="44" spans="1:14" ht="12.75">
      <c r="A44"/>
      <c r="B44" s="43"/>
      <c r="C44" s="55"/>
      <c r="D44" s="39"/>
      <c r="E44" s="39"/>
      <c r="F44" s="39"/>
      <c r="G44" s="39"/>
      <c r="H44"/>
      <c r="I44" s="51"/>
      <c r="J44" s="39"/>
      <c r="K44" s="39"/>
      <c r="L44" s="39"/>
      <c r="M44" s="46"/>
      <c r="N44"/>
    </row>
    <row r="45" spans="1:14" ht="12.75">
      <c r="A45"/>
      <c r="B45" s="43"/>
      <c r="C45" s="55" t="s">
        <v>86</v>
      </c>
      <c r="D45" s="56">
        <f>IF(OR(ISBLANK(D42),ISBLANK(D43)),"",D42+IF(OR(ISBLANK(D43),D43=0),0,10*LOG10(D43))-11.8)</f>
      </c>
      <c r="E45" s="39" t="s">
        <v>37</v>
      </c>
      <c r="F45" s="39"/>
      <c r="G45" s="39"/>
      <c r="H45" s="61" t="s">
        <v>87</v>
      </c>
      <c r="I45" s="39"/>
      <c r="J45" s="39"/>
      <c r="K45" s="39"/>
      <c r="L45" s="39"/>
      <c r="M45" s="46"/>
      <c r="N45"/>
    </row>
    <row r="46" spans="1:14" ht="13.5" thickBot="1">
      <c r="A46"/>
      <c r="B46" s="58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60"/>
      <c r="N46"/>
    </row>
    <row r="47" spans="1:14" ht="12.75">
      <c r="A47"/>
      <c r="B47"/>
      <c r="C47"/>
      <c r="D47"/>
      <c r="E47"/>
      <c r="F47"/>
      <c r="G47"/>
      <c r="H47"/>
      <c r="I47"/>
      <c r="J47"/>
      <c r="K47" s="39"/>
      <c r="L47"/>
      <c r="M47"/>
      <c r="N47"/>
    </row>
  </sheetData>
  <sheetProtection password="CFAF" sheet="1" objects="1" scenarios="1"/>
  <printOptions/>
  <pageMargins left="0.75" right="0.75" top="1" bottom="1" header="0.5" footer="0.5"/>
  <pageSetup fitToHeight="1" fitToWidth="1" horizontalDpi="300" verticalDpi="300" orientation="portrait" paperSize="9" scale="85" r:id="rId4"/>
  <drawing r:id="rId3"/>
  <legacyDrawing r:id="rId2"/>
  <oleObjects>
    <oleObject progId="Equation.3" shapeId="104969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2.7109375" style="5" customWidth="1"/>
    <col min="2" max="2" width="3.140625" style="5" customWidth="1"/>
    <col min="3" max="16384" width="9.140625" style="5" customWidth="1"/>
  </cols>
  <sheetData>
    <row r="1" ht="13.5" thickBot="1"/>
    <row r="2" spans="2:16" ht="18">
      <c r="B2" s="6"/>
      <c r="C2" s="7" t="s">
        <v>12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</row>
    <row r="3" spans="2:16" ht="12.75" customHeight="1"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ht="12.75">
      <c r="B4" s="10"/>
      <c r="C4" s="14" t="s">
        <v>13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2:16" ht="12.75">
      <c r="B5" s="15" t="s">
        <v>14</v>
      </c>
      <c r="C5" s="23" t="s">
        <v>65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ht="12.75" customHeight="1">
      <c r="B6" s="15" t="s">
        <v>14</v>
      </c>
      <c r="C6" s="16" t="s">
        <v>100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>
      <c r="B7" s="15"/>
      <c r="C7" s="12" t="s">
        <v>23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>
      <c r="B8" s="15"/>
      <c r="C8" s="12" t="s">
        <v>24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2:16" ht="12.75">
      <c r="B9" s="15" t="s">
        <v>14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2:16" ht="12.75">
      <c r="B10" s="15" t="s">
        <v>14</v>
      </c>
      <c r="C10" s="12" t="s">
        <v>60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2:16" ht="12.75">
      <c r="B11" s="15" t="s">
        <v>14</v>
      </c>
      <c r="C11" s="12" t="s">
        <v>62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2:16" ht="12.75">
      <c r="B12" s="15" t="s">
        <v>14</v>
      </c>
      <c r="C12" s="27" t="s">
        <v>89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2:16" ht="12.75">
      <c r="B13" s="15" t="s">
        <v>14</v>
      </c>
      <c r="C13" s="27" t="s">
        <v>61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2:16" ht="12.75">
      <c r="B14" s="15" t="s">
        <v>14</v>
      </c>
      <c r="C14" s="27" t="s">
        <v>88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</row>
    <row r="15" spans="2:16" ht="12.75">
      <c r="B15" s="10"/>
      <c r="C15" s="23" t="s">
        <v>63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</row>
    <row r="16" spans="2:16" ht="12.75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</row>
    <row r="17" spans="2:16" ht="12.75">
      <c r="B17" s="10"/>
      <c r="C17" s="12"/>
      <c r="D17" s="32" t="s">
        <v>1</v>
      </c>
      <c r="I17" s="63">
        <v>93.8</v>
      </c>
      <c r="J17" s="5" t="s">
        <v>7</v>
      </c>
      <c r="K17" s="5" t="s">
        <v>71</v>
      </c>
      <c r="L17" s="12"/>
      <c r="M17" s="12"/>
      <c r="N17" s="12"/>
      <c r="O17" s="12"/>
      <c r="P17" s="13"/>
    </row>
    <row r="18" spans="2:16" ht="12.75">
      <c r="B18" s="10"/>
      <c r="C18" s="12"/>
      <c r="D18" s="32" t="s">
        <v>0</v>
      </c>
      <c r="I18" s="63">
        <v>104.6</v>
      </c>
      <c r="J18" s="5" t="s">
        <v>7</v>
      </c>
      <c r="L18" s="12"/>
      <c r="M18" s="12"/>
      <c r="N18" s="12"/>
      <c r="O18" s="12"/>
      <c r="P18" s="13"/>
    </row>
    <row r="19" spans="2:16" ht="12.75">
      <c r="B19" s="10"/>
      <c r="C19" s="12"/>
      <c r="I19" s="30"/>
      <c r="L19" s="12"/>
      <c r="M19" s="12"/>
      <c r="N19" s="12"/>
      <c r="O19" s="12"/>
      <c r="P19" s="13"/>
    </row>
    <row r="20" spans="2:16" ht="12.75">
      <c r="B20" s="10"/>
      <c r="C20" s="12"/>
      <c r="D20" s="32" t="s">
        <v>2</v>
      </c>
      <c r="I20" s="63">
        <v>0</v>
      </c>
      <c r="J20" s="5" t="s">
        <v>7</v>
      </c>
      <c r="K20" s="5" t="s">
        <v>97</v>
      </c>
      <c r="L20" s="12"/>
      <c r="M20" s="12"/>
      <c r="N20" s="12"/>
      <c r="O20" s="12"/>
      <c r="P20" s="13"/>
    </row>
    <row r="21" spans="2:16" ht="12.75">
      <c r="B21" s="10"/>
      <c r="C21" s="12"/>
      <c r="D21" s="32" t="s">
        <v>52</v>
      </c>
      <c r="I21" s="63">
        <v>2.4</v>
      </c>
      <c r="J21" s="5" t="s">
        <v>7</v>
      </c>
      <c r="K21" s="5" t="s">
        <v>72</v>
      </c>
      <c r="L21" s="12"/>
      <c r="M21" s="12"/>
      <c r="N21" s="12"/>
      <c r="O21" s="12"/>
      <c r="P21" s="13"/>
    </row>
    <row r="22" spans="2:16" ht="12.75">
      <c r="B22" s="10"/>
      <c r="C22" s="12"/>
      <c r="D22" s="5" t="s">
        <v>53</v>
      </c>
      <c r="I22" s="64">
        <v>5</v>
      </c>
      <c r="K22" s="5" t="s">
        <v>98</v>
      </c>
      <c r="L22" s="12"/>
      <c r="M22" s="12"/>
      <c r="N22" s="12"/>
      <c r="O22" s="12"/>
      <c r="P22" s="13"/>
    </row>
    <row r="23" spans="2:16" ht="12.75">
      <c r="B23" s="10"/>
      <c r="C23" s="12"/>
      <c r="D23" s="32" t="s">
        <v>3</v>
      </c>
      <c r="I23" s="65">
        <v>0.5</v>
      </c>
      <c r="J23" s="5" t="s">
        <v>7</v>
      </c>
      <c r="K23" s="5" t="s">
        <v>25</v>
      </c>
      <c r="L23" s="12"/>
      <c r="M23" s="12"/>
      <c r="N23" s="12"/>
      <c r="O23" s="12"/>
      <c r="P23" s="13"/>
    </row>
    <row r="24" spans="2:16" ht="12.75">
      <c r="B24" s="10"/>
      <c r="C24" s="12"/>
      <c r="I24" s="30"/>
      <c r="L24" s="12"/>
      <c r="M24" s="12"/>
      <c r="N24" s="12"/>
      <c r="O24" s="12"/>
      <c r="P24" s="13"/>
    </row>
    <row r="25" spans="2:16" ht="12.75">
      <c r="B25" s="10"/>
      <c r="C25" s="12"/>
      <c r="I25" s="30"/>
      <c r="L25" s="12"/>
      <c r="M25" s="12"/>
      <c r="N25" s="12"/>
      <c r="O25" s="12"/>
      <c r="P25" s="13"/>
    </row>
    <row r="26" spans="2:16" ht="12.75">
      <c r="B26" s="10"/>
      <c r="C26" s="12"/>
      <c r="D26" s="29" t="s">
        <v>6</v>
      </c>
      <c r="H26" s="30"/>
      <c r="L26" s="12"/>
      <c r="M26" s="12"/>
      <c r="N26" s="12"/>
      <c r="O26" s="12"/>
      <c r="P26" s="13"/>
    </row>
    <row r="27" spans="2:16" ht="12.75">
      <c r="B27" s="10"/>
      <c r="C27" s="12"/>
      <c r="D27" s="5" t="s">
        <v>109</v>
      </c>
      <c r="H27" s="34"/>
      <c r="I27" s="37">
        <f>IF(ISBLANK(I23)," ",ROUNDUP(2*SQRT(I23^2+1+IF(ISBLANK(I22),0,I21/I22)),0))</f>
        <v>3</v>
      </c>
      <c r="J27" s="5" t="s">
        <v>7</v>
      </c>
      <c r="L27" s="12"/>
      <c r="M27" s="12"/>
      <c r="N27" s="12"/>
      <c r="O27" s="12"/>
      <c r="P27" s="13"/>
    </row>
    <row r="28" spans="2:16" ht="12.75">
      <c r="B28" s="10"/>
      <c r="C28" s="12"/>
      <c r="H28" s="27"/>
      <c r="L28" s="12"/>
      <c r="M28" s="12"/>
      <c r="N28" s="12"/>
      <c r="O28" s="12"/>
      <c r="P28" s="13"/>
    </row>
    <row r="29" spans="2:16" ht="12.75">
      <c r="B29" s="10"/>
      <c r="C29" s="12"/>
      <c r="D29" s="5" t="s">
        <v>10</v>
      </c>
      <c r="H29" s="35"/>
      <c r="I29" s="37">
        <f>IF(ISBLANK(I17)," ",I17+I20+I21)</f>
        <v>96.2</v>
      </c>
      <c r="J29" s="5" t="s">
        <v>7</v>
      </c>
      <c r="L29" s="12"/>
      <c r="M29" s="12"/>
      <c r="N29" s="12"/>
      <c r="O29" s="12"/>
      <c r="P29" s="13"/>
    </row>
    <row r="30" spans="2:16" ht="12.75">
      <c r="B30" s="10"/>
      <c r="C30" s="12"/>
      <c r="D30" s="5" t="s">
        <v>11</v>
      </c>
      <c r="H30" s="35"/>
      <c r="I30" s="37">
        <f>IF(ISBLANK(I18)," ",I18+I20+I21)</f>
        <v>107</v>
      </c>
      <c r="J30" s="5" t="s">
        <v>7</v>
      </c>
      <c r="L30" s="12"/>
      <c r="M30" s="12"/>
      <c r="N30" s="12"/>
      <c r="O30" s="12"/>
      <c r="P30" s="13"/>
    </row>
    <row r="31" spans="2:16" ht="12.75">
      <c r="B31" s="10"/>
      <c r="C31" s="12"/>
      <c r="D31" s="28"/>
      <c r="E31" s="27"/>
      <c r="F31" s="27"/>
      <c r="G31" s="27"/>
      <c r="H31" s="27"/>
      <c r="I31" s="35"/>
      <c r="J31" s="27"/>
      <c r="K31" s="27"/>
      <c r="L31" s="12"/>
      <c r="M31" s="12"/>
      <c r="N31" s="12"/>
      <c r="O31" s="12"/>
      <c r="P31" s="13"/>
    </row>
    <row r="32" spans="2:16" ht="12.75">
      <c r="B32" s="10"/>
      <c r="C32" s="28" t="s">
        <v>66</v>
      </c>
      <c r="D32" s="28"/>
      <c r="E32" s="27"/>
      <c r="F32" s="27"/>
      <c r="G32" s="27"/>
      <c r="H32" s="27"/>
      <c r="I32" s="35"/>
      <c r="J32" s="27"/>
      <c r="K32" s="27"/>
      <c r="L32" s="12"/>
      <c r="M32" s="12"/>
      <c r="N32" s="12"/>
      <c r="O32" s="12"/>
      <c r="P32" s="13"/>
    </row>
    <row r="33" spans="2:16" ht="12.75">
      <c r="B33" s="10"/>
      <c r="C33" s="28"/>
      <c r="D33" s="28"/>
      <c r="E33" s="27"/>
      <c r="F33" s="27"/>
      <c r="G33" s="27"/>
      <c r="H33" s="27"/>
      <c r="I33" s="35"/>
      <c r="J33" s="27"/>
      <c r="K33" s="27"/>
      <c r="L33" s="12"/>
      <c r="M33" s="12"/>
      <c r="N33" s="12"/>
      <c r="O33" s="12"/>
      <c r="P33" s="13"/>
    </row>
    <row r="34" spans="2:16" ht="12.75">
      <c r="B34" s="10"/>
      <c r="C34" s="12"/>
      <c r="D34" s="20" t="s">
        <v>90</v>
      </c>
      <c r="E34" s="20"/>
      <c r="F34" s="20"/>
      <c r="G34" s="20" t="s">
        <v>67</v>
      </c>
      <c r="H34" s="20"/>
      <c r="J34" s="12"/>
      <c r="K34" s="12"/>
      <c r="L34" s="12"/>
      <c r="M34" s="12"/>
      <c r="N34" s="12"/>
      <c r="O34" s="12"/>
      <c r="P34" s="13"/>
    </row>
    <row r="35" spans="2:16" ht="12.75">
      <c r="B35" s="10"/>
      <c r="C35" s="12"/>
      <c r="D35" s="20" t="s">
        <v>91</v>
      </c>
      <c r="E35" s="20"/>
      <c r="F35" s="20"/>
      <c r="G35" s="20" t="s">
        <v>68</v>
      </c>
      <c r="H35" s="20"/>
      <c r="J35" s="12"/>
      <c r="K35" s="12"/>
      <c r="L35" s="12"/>
      <c r="M35" s="12"/>
      <c r="N35" s="12"/>
      <c r="O35" s="12"/>
      <c r="P35" s="13"/>
    </row>
    <row r="36" spans="2:16" ht="12.75">
      <c r="B36" s="10"/>
      <c r="C36" s="12"/>
      <c r="D36" s="20" t="s">
        <v>92</v>
      </c>
      <c r="E36" s="20"/>
      <c r="F36" s="20"/>
      <c r="G36" s="20"/>
      <c r="H36" s="20"/>
      <c r="J36" s="12"/>
      <c r="K36" s="23"/>
      <c r="L36" s="12"/>
      <c r="M36" s="12"/>
      <c r="N36" s="12"/>
      <c r="O36" s="12"/>
      <c r="P36" s="13"/>
    </row>
    <row r="37" spans="2:16" ht="12.75">
      <c r="B37" s="10"/>
      <c r="D37" s="20" t="s">
        <v>93</v>
      </c>
      <c r="E37" s="20"/>
      <c r="F37" s="20"/>
      <c r="G37" s="20"/>
      <c r="H37" s="20"/>
      <c r="J37" s="27"/>
      <c r="K37" s="27"/>
      <c r="L37" s="27"/>
      <c r="M37" s="12"/>
      <c r="N37" s="12"/>
      <c r="O37" s="12"/>
      <c r="P37" s="13"/>
    </row>
    <row r="38" spans="2:16" ht="13.5" thickBo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</row>
    <row r="39" ht="13.5" thickBot="1"/>
    <row r="40" spans="2:16" ht="18">
      <c r="B40" s="6"/>
      <c r="C40" s="7" t="s">
        <v>15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</row>
    <row r="41" spans="2:16" ht="12.75">
      <c r="B41" s="10"/>
      <c r="C41" s="22" t="s">
        <v>108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</row>
    <row r="42" spans="2:16" ht="12.75" customHeight="1">
      <c r="B42" s="10"/>
      <c r="C42" s="2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</row>
    <row r="43" spans="2:16" ht="12.75">
      <c r="B43" s="10"/>
      <c r="C43" s="14" t="s">
        <v>13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</row>
    <row r="44" spans="2:16" ht="12.75">
      <c r="B44" s="15" t="s">
        <v>14</v>
      </c>
      <c r="C44" s="16" t="s">
        <v>101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</row>
    <row r="45" spans="2:16" ht="12.75">
      <c r="B45" s="15"/>
      <c r="C45" s="12" t="s">
        <v>102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</row>
    <row r="46" spans="2:16" ht="12.75">
      <c r="B46" s="15" t="s">
        <v>14</v>
      </c>
      <c r="C46" s="12" t="s">
        <v>94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</row>
    <row r="47" spans="2:16" ht="12.75">
      <c r="B47" s="15" t="s">
        <v>14</v>
      </c>
      <c r="C47" s="12" t="s">
        <v>103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</row>
    <row r="48" spans="2:16" ht="12.75">
      <c r="B48" s="15" t="s">
        <v>14</v>
      </c>
      <c r="C48" s="12" t="s">
        <v>104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</row>
    <row r="49" spans="2:16" ht="12.75">
      <c r="B49" s="15" t="s">
        <v>14</v>
      </c>
      <c r="C49" s="12" t="s">
        <v>16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</row>
    <row r="50" spans="2:16" ht="12.75">
      <c r="B50" s="10"/>
      <c r="C50" s="12" t="s">
        <v>105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</row>
    <row r="51" spans="2:16" ht="12.75">
      <c r="B51" s="10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</row>
    <row r="52" spans="2:16" ht="12.75">
      <c r="B52" s="10"/>
      <c r="C52" s="14" t="s">
        <v>95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</row>
    <row r="53" spans="2:16" ht="12.75">
      <c r="B53" s="10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</row>
    <row r="54" spans="2:16" ht="12.75">
      <c r="B54" s="10"/>
      <c r="C54" s="5" t="s">
        <v>56</v>
      </c>
      <c r="G54" s="66">
        <v>94.7</v>
      </c>
      <c r="H54" s="5" t="s">
        <v>7</v>
      </c>
      <c r="I54" s="5" t="s">
        <v>75</v>
      </c>
      <c r="J54" s="12"/>
      <c r="K54" s="12"/>
      <c r="L54" s="12"/>
      <c r="M54" s="12"/>
      <c r="N54" s="12"/>
      <c r="O54" s="12"/>
      <c r="P54" s="13"/>
    </row>
    <row r="55" spans="2:16" ht="12.75">
      <c r="B55" s="10"/>
      <c r="C55" s="5" t="s">
        <v>57</v>
      </c>
      <c r="G55" s="63">
        <v>93.5</v>
      </c>
      <c r="H55" s="5" t="s">
        <v>7</v>
      </c>
      <c r="J55" s="12"/>
      <c r="K55" s="12"/>
      <c r="L55" s="12"/>
      <c r="M55" s="12"/>
      <c r="N55" s="12"/>
      <c r="O55" s="12"/>
      <c r="P55" s="13"/>
    </row>
    <row r="56" spans="2:16" ht="12.75">
      <c r="B56" s="10"/>
      <c r="C56" s="5" t="s">
        <v>58</v>
      </c>
      <c r="G56" s="67">
        <v>103.4</v>
      </c>
      <c r="H56" s="5" t="s">
        <v>7</v>
      </c>
      <c r="J56" s="12"/>
      <c r="K56" s="12"/>
      <c r="L56" s="12"/>
      <c r="M56" s="12"/>
      <c r="N56" s="12"/>
      <c r="O56" s="12"/>
      <c r="P56" s="13"/>
    </row>
    <row r="57" spans="2:16" ht="12.75">
      <c r="B57" s="10"/>
      <c r="G57" s="30"/>
      <c r="J57" s="12"/>
      <c r="K57" s="12"/>
      <c r="L57" s="12"/>
      <c r="M57" s="12"/>
      <c r="N57" s="12"/>
      <c r="O57" s="12"/>
      <c r="P57" s="13"/>
    </row>
    <row r="58" spans="2:16" ht="12.75">
      <c r="B58" s="10"/>
      <c r="C58" s="5" t="s">
        <v>2</v>
      </c>
      <c r="G58" s="63">
        <v>0</v>
      </c>
      <c r="H58" s="5" t="s">
        <v>7</v>
      </c>
      <c r="I58" s="5" t="s">
        <v>97</v>
      </c>
      <c r="J58" s="12"/>
      <c r="K58" s="12"/>
      <c r="L58" s="12"/>
      <c r="M58" s="12"/>
      <c r="N58" s="12"/>
      <c r="O58" s="12"/>
      <c r="P58" s="13"/>
    </row>
    <row r="59" spans="2:16" ht="12.75">
      <c r="B59" s="10"/>
      <c r="C59" s="5" t="s">
        <v>59</v>
      </c>
      <c r="G59" s="63">
        <v>0</v>
      </c>
      <c r="H59" s="5" t="s">
        <v>7</v>
      </c>
      <c r="I59" s="5" t="s">
        <v>72</v>
      </c>
      <c r="J59" s="12"/>
      <c r="K59" s="12"/>
      <c r="L59" s="12"/>
      <c r="M59" s="12"/>
      <c r="N59" s="12"/>
      <c r="O59" s="12"/>
      <c r="P59" s="13"/>
    </row>
    <row r="60" spans="2:16" ht="12.75">
      <c r="B60" s="10"/>
      <c r="C60" s="5" t="s">
        <v>53</v>
      </c>
      <c r="G60" s="64"/>
      <c r="H60" s="5" t="s">
        <v>7</v>
      </c>
      <c r="I60" s="5" t="s">
        <v>99</v>
      </c>
      <c r="J60" s="12"/>
      <c r="K60" s="12"/>
      <c r="L60" s="12"/>
      <c r="M60" s="12"/>
      <c r="N60" s="12"/>
      <c r="O60" s="12"/>
      <c r="P60" s="13"/>
    </row>
    <row r="61" spans="2:16" ht="12.75">
      <c r="B61" s="10"/>
      <c r="C61" s="5" t="s">
        <v>3</v>
      </c>
      <c r="G61" s="65">
        <v>0.5</v>
      </c>
      <c r="H61" s="5" t="s">
        <v>7</v>
      </c>
      <c r="I61" s="5" t="s">
        <v>25</v>
      </c>
      <c r="J61" s="12"/>
      <c r="K61" s="12"/>
      <c r="L61" s="12"/>
      <c r="M61" s="12"/>
      <c r="N61" s="12"/>
      <c r="O61" s="12"/>
      <c r="P61" s="13"/>
    </row>
    <row r="62" spans="2:16" ht="12.75">
      <c r="B62" s="10"/>
      <c r="G62" s="31"/>
      <c r="J62" s="12"/>
      <c r="K62" s="12"/>
      <c r="L62" s="12"/>
      <c r="M62" s="12"/>
      <c r="N62" s="12"/>
      <c r="O62" s="12"/>
      <c r="P62" s="13"/>
    </row>
    <row r="63" spans="2:16" ht="12.75">
      <c r="B63" s="10"/>
      <c r="C63" s="32" t="s">
        <v>9</v>
      </c>
      <c r="G63" s="31">
        <f>IF(OR(ISBLANK(G54),ISBLANK(G55)),0,G54-G55)</f>
        <v>1.2000000000000028</v>
      </c>
      <c r="H63" s="5" t="s">
        <v>7</v>
      </c>
      <c r="J63" s="12"/>
      <c r="K63" s="12"/>
      <c r="L63" s="12"/>
      <c r="M63" s="12"/>
      <c r="N63" s="12"/>
      <c r="O63" s="12"/>
      <c r="P63" s="13"/>
    </row>
    <row r="64" spans="2:16" ht="12.75">
      <c r="B64" s="10"/>
      <c r="C64" s="5" t="s">
        <v>4</v>
      </c>
      <c r="G64" s="31">
        <f>IF(AND(G63&gt;2,G63&lt;=4),-1,0)+IF(AND(G63&gt;4,G63&lt;=6),-1.5,0)+IF(AND(G63&gt;6,G63&lt;=9),-2,0)+IF(AND(G63&gt;9,G63&lt;=20),-2.5,0)+IF(AND(G63&gt;20),-3,0)</f>
        <v>0</v>
      </c>
      <c r="H64" s="5" t="s">
        <v>7</v>
      </c>
      <c r="J64" s="12"/>
      <c r="K64" s="12"/>
      <c r="L64" s="12"/>
      <c r="M64" s="12"/>
      <c r="N64" s="12"/>
      <c r="O64" s="12"/>
      <c r="P64" s="13"/>
    </row>
    <row r="65" spans="2:16" ht="12.75">
      <c r="B65" s="10"/>
      <c r="G65" s="31"/>
      <c r="J65" s="12"/>
      <c r="K65" s="12"/>
      <c r="L65" s="12"/>
      <c r="M65" s="12"/>
      <c r="N65" s="12"/>
      <c r="O65" s="12"/>
      <c r="P65" s="13"/>
    </row>
    <row r="66" spans="2:16" ht="12.75">
      <c r="B66" s="10"/>
      <c r="C66" s="29" t="s">
        <v>6</v>
      </c>
      <c r="G66" s="30"/>
      <c r="J66" s="12"/>
      <c r="K66" s="12"/>
      <c r="L66" s="12"/>
      <c r="M66" s="12"/>
      <c r="N66" s="12"/>
      <c r="O66" s="12"/>
      <c r="P66" s="13"/>
    </row>
    <row r="67" spans="2:16" ht="12.75">
      <c r="B67" s="10"/>
      <c r="C67" s="5" t="s">
        <v>109</v>
      </c>
      <c r="G67" s="37">
        <f>IF(ISBLANK(G61)," ",ROUNDUP(2*SQRT(G61^2+1+IF(OR(ISBLANK(G59),ISBLANK(G60)),0,G59/G60)),0))</f>
        <v>3</v>
      </c>
      <c r="H67" s="5" t="s">
        <v>7</v>
      </c>
      <c r="J67" s="12"/>
      <c r="K67" s="12"/>
      <c r="L67" s="12"/>
      <c r="M67" s="12"/>
      <c r="N67" s="12"/>
      <c r="O67" s="12"/>
      <c r="P67" s="13"/>
    </row>
    <row r="68" spans="2:16" ht="12.75">
      <c r="B68" s="10"/>
      <c r="J68" s="12"/>
      <c r="K68" s="12"/>
      <c r="L68" s="12"/>
      <c r="M68" s="12"/>
      <c r="N68" s="12"/>
      <c r="O68" s="12"/>
      <c r="P68" s="13"/>
    </row>
    <row r="69" spans="2:16" ht="12.75">
      <c r="B69" s="10"/>
      <c r="C69" s="5" t="s">
        <v>76</v>
      </c>
      <c r="G69" s="37">
        <f>IF(ISBLANK(G54)," ",G54+G58+G59+G64)</f>
        <v>94.7</v>
      </c>
      <c r="H69" s="5" t="s">
        <v>7</v>
      </c>
      <c r="I69" s="33"/>
      <c r="J69" s="12"/>
      <c r="K69" s="12"/>
      <c r="L69" s="12"/>
      <c r="M69" s="12"/>
      <c r="N69" s="12"/>
      <c r="O69" s="12"/>
      <c r="P69" s="13"/>
    </row>
    <row r="70" spans="2:16" ht="12.75">
      <c r="B70" s="10"/>
      <c r="C70" s="5" t="s">
        <v>11</v>
      </c>
      <c r="G70" s="37">
        <f>IF(ISBLANK(G56)," ",G56+G58)</f>
        <v>103.4</v>
      </c>
      <c r="H70" s="5" t="s">
        <v>7</v>
      </c>
      <c r="J70" s="12"/>
      <c r="K70" s="12"/>
      <c r="L70" s="12"/>
      <c r="M70" s="12"/>
      <c r="N70" s="12"/>
      <c r="O70" s="12"/>
      <c r="P70" s="13"/>
    </row>
    <row r="71" spans="2:16" ht="12.75">
      <c r="B71" s="10"/>
      <c r="C71" s="27"/>
      <c r="D71" s="27"/>
      <c r="E71" s="27"/>
      <c r="F71" s="27"/>
      <c r="G71" s="35"/>
      <c r="H71" s="27"/>
      <c r="I71" s="27"/>
      <c r="J71" s="12"/>
      <c r="K71" s="12"/>
      <c r="L71" s="12"/>
      <c r="M71" s="12"/>
      <c r="N71" s="12"/>
      <c r="O71" s="12"/>
      <c r="P71" s="13"/>
    </row>
    <row r="72" spans="2:16" ht="12.75">
      <c r="B72" s="10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</row>
    <row r="73" spans="2:16" ht="12.75">
      <c r="B73" s="10"/>
      <c r="C73" s="28" t="s">
        <v>69</v>
      </c>
      <c r="D73" s="27"/>
      <c r="E73" s="27"/>
      <c r="F73" s="27"/>
      <c r="G73" s="27"/>
      <c r="H73" s="27"/>
      <c r="I73" s="27"/>
      <c r="J73" s="27"/>
      <c r="K73" s="27"/>
      <c r="L73" s="27"/>
      <c r="M73" s="12"/>
      <c r="N73" s="12"/>
      <c r="O73" s="12"/>
      <c r="P73" s="13"/>
    </row>
    <row r="74" spans="2:16" ht="12.75">
      <c r="B74" s="10"/>
      <c r="C74" s="28"/>
      <c r="D74" s="27"/>
      <c r="E74" s="27"/>
      <c r="F74" s="27"/>
      <c r="G74" s="27"/>
      <c r="H74" s="27"/>
      <c r="I74" s="27"/>
      <c r="J74" s="27"/>
      <c r="K74" s="27"/>
      <c r="L74" s="27"/>
      <c r="M74" s="12"/>
      <c r="N74" s="12"/>
      <c r="O74" s="12"/>
      <c r="P74" s="13"/>
    </row>
    <row r="75" spans="2:16" ht="12.75">
      <c r="B75" s="10"/>
      <c r="C75" s="12"/>
      <c r="D75" s="20" t="s">
        <v>106</v>
      </c>
      <c r="E75" s="21"/>
      <c r="F75" s="21"/>
      <c r="G75" s="20" t="s">
        <v>96</v>
      </c>
      <c r="H75" s="21"/>
      <c r="I75" s="12"/>
      <c r="J75" s="12"/>
      <c r="K75" s="12"/>
      <c r="L75" s="12"/>
      <c r="M75" s="12"/>
      <c r="N75" s="12"/>
      <c r="O75" s="12"/>
      <c r="P75" s="13"/>
    </row>
    <row r="76" spans="2:16" ht="12.75">
      <c r="B76" s="10"/>
      <c r="C76" s="12"/>
      <c r="D76" s="20" t="s">
        <v>107</v>
      </c>
      <c r="E76" s="21"/>
      <c r="F76" s="21"/>
      <c r="G76" s="21"/>
      <c r="H76" s="21"/>
      <c r="I76" s="12"/>
      <c r="J76" s="12"/>
      <c r="K76" s="12"/>
      <c r="L76" s="12"/>
      <c r="M76" s="12"/>
      <c r="N76" s="12"/>
      <c r="O76" s="12"/>
      <c r="P76" s="13"/>
    </row>
    <row r="77" spans="2:16" ht="13.5" thickBot="1"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9"/>
    </row>
  </sheetData>
  <sheetProtection password="CFAF" sheet="1" objects="1" scenarios="1"/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2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2:3" ht="12.75">
      <c r="B2" t="s">
        <v>20</v>
      </c>
      <c r="C2" t="s">
        <v>116</v>
      </c>
    </row>
    <row r="3" spans="2:3" ht="12.75">
      <c r="B3" t="s">
        <v>21</v>
      </c>
      <c r="C3" s="24" t="s">
        <v>117</v>
      </c>
    </row>
    <row r="5" ht="12.75">
      <c r="B5" t="s">
        <v>118</v>
      </c>
    </row>
    <row r="6" ht="12.75">
      <c r="B6" t="s">
        <v>26</v>
      </c>
    </row>
    <row r="8" ht="12.75">
      <c r="B8" s="36" t="s">
        <v>122</v>
      </c>
    </row>
    <row r="9" ht="12.75">
      <c r="B9" t="s">
        <v>18</v>
      </c>
    </row>
    <row r="10" ht="12.75">
      <c r="B10" t="s">
        <v>17</v>
      </c>
    </row>
    <row r="12" ht="12.75">
      <c r="B12" t="s">
        <v>22</v>
      </c>
    </row>
    <row r="13" ht="12.75">
      <c r="B13" t="s">
        <v>51</v>
      </c>
    </row>
    <row r="15" ht="12.75">
      <c r="B15" t="s">
        <v>113</v>
      </c>
    </row>
    <row r="16" ht="12.75">
      <c r="B16" t="s">
        <v>19</v>
      </c>
    </row>
    <row r="19" ht="12.75">
      <c r="B19" s="36" t="s">
        <v>121</v>
      </c>
    </row>
    <row r="20" ht="12.75">
      <c r="B20" s="68" t="s">
        <v>119</v>
      </c>
    </row>
    <row r="22" ht="12.75">
      <c r="B22" s="68" t="s">
        <v>120</v>
      </c>
    </row>
    <row r="23" ht="12.75">
      <c r="B23" s="68" t="s">
        <v>19</v>
      </c>
    </row>
  </sheetData>
  <sheetProtection password="CFAF" sheet="1" objects="1" scenarios="1"/>
  <printOptions/>
  <pageMargins left="0.75" right="0.75" top="1" bottom="1" header="0.5" footer="0.5"/>
  <pageSetup horizontalDpi="600" verticalDpi="600" orientation="portrait" paperSize="9" r:id="rId1"/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Gustafson</dc:creator>
  <cp:keywords/>
  <dc:description/>
  <cp:lastModifiedBy>Andreas Gustafson</cp:lastModifiedBy>
  <cp:lastPrinted>2007-10-07T18:41:13Z</cp:lastPrinted>
  <dcterms:created xsi:type="dcterms:W3CDTF">2005-04-27T06:43:15Z</dcterms:created>
  <dcterms:modified xsi:type="dcterms:W3CDTF">2014-12-03T19:07:18Z</dcterms:modified>
  <cp:category/>
  <cp:version/>
  <cp:contentType/>
  <cp:contentStatus/>
</cp:coreProperties>
</file>